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EstaPastaDeTrabalho"/>
  <mc:AlternateContent xmlns:mc="http://schemas.openxmlformats.org/markup-compatibility/2006">
    <mc:Choice Requires="x15">
      <x15ac:absPath xmlns:x15ac="http://schemas.microsoft.com/office/spreadsheetml/2010/11/ac" url="\\10.243.147.1\servidor\GFS E GPO\PLANO DE CONTRATAÇÃO ANUAL - PCA\2026\"/>
    </mc:Choice>
  </mc:AlternateContent>
  <xr:revisionPtr revIDLastSave="0" documentId="13_ncr:1_{5AD2D41A-BAB7-42E1-A9D9-0F23DDDB4B95}" xr6:coauthVersionLast="47" xr6:coauthVersionMax="47" xr10:uidLastSave="{00000000-0000-0000-0000-000000000000}"/>
  <bookViews>
    <workbookView xWindow="-120" yWindow="-120" windowWidth="29040" windowHeight="15840" activeTab="4" xr2:uid="{00000000-000D-0000-FFFF-FFFF00000000}"/>
  </bookViews>
  <sheets>
    <sheet name="Orientações" sheetId="4" r:id="rId1"/>
    <sheet name="PCA V1" sheetId="1" r:id="rId2"/>
    <sheet name="PCA V1-A" sheetId="8" r:id="rId3"/>
    <sheet name="PCA V1-B" sheetId="9" r:id="rId4"/>
    <sheet name="PCA V2" sheetId="10" r:id="rId5"/>
    <sheet name="RESUMO" sheetId="11" r:id="rId6"/>
    <sheet name="NÃO CONTEMPLADO NO PCA" sheetId="12" r:id="rId7"/>
    <sheet name="Listas" sheetId="2" state="hidden" r:id="rId8"/>
    <sheet name="1" sheetId="7" state="veryHidden" r:id="rId9"/>
  </sheets>
  <externalReferences>
    <externalReference r:id="rId10"/>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91029"/>
</workbook>
</file>

<file path=xl/calcChain.xml><?xml version="1.0" encoding="utf-8"?>
<calcChain xmlns="http://schemas.openxmlformats.org/spreadsheetml/2006/main">
  <c r="F47" i="10" l="1"/>
  <c r="D8" i="11"/>
  <c r="D9" i="11"/>
  <c r="D10" i="11"/>
  <c r="D11" i="11"/>
  <c r="D12" i="11"/>
  <c r="D13" i="11"/>
  <c r="D7" i="11"/>
  <c r="B8" i="11"/>
  <c r="B7" i="11"/>
  <c r="G53" i="12" l="1"/>
  <c r="F53" i="12"/>
  <c r="G52" i="12"/>
  <c r="F52" i="12"/>
  <c r="F42" i="12"/>
  <c r="F13" i="12"/>
  <c r="F8" i="12"/>
  <c r="F51" i="12"/>
  <c r="H53" i="12" l="1"/>
  <c r="G54" i="12"/>
  <c r="H52" i="12"/>
  <c r="F54" i="12"/>
  <c r="H51" i="12"/>
  <c r="F33" i="10"/>
  <c r="F32" i="10"/>
  <c r="F60" i="10" s="1"/>
  <c r="E32" i="10"/>
  <c r="F95" i="9"/>
  <c r="H54" i="12" l="1"/>
  <c r="G88" i="9"/>
  <c r="G87" i="9"/>
  <c r="G86" i="9"/>
  <c r="F77" i="9"/>
  <c r="F88" i="9" s="1"/>
  <c r="F48" i="9"/>
  <c r="F87" i="9" s="1"/>
  <c r="F14" i="9"/>
  <c r="F13" i="9"/>
  <c r="F8" i="9" s="1"/>
  <c r="F86" i="9" s="1"/>
  <c r="E13" i="9"/>
  <c r="G109" i="8"/>
  <c r="G111" i="8"/>
  <c r="G110" i="8"/>
  <c r="F100" i="8"/>
  <c r="F111" i="8" s="1"/>
  <c r="F71" i="8"/>
  <c r="F110" i="8" s="1"/>
  <c r="F35" i="8"/>
  <c r="F34" i="8"/>
  <c r="E34" i="8"/>
  <c r="F15" i="8"/>
  <c r="H60" i="10" l="1"/>
  <c r="H87" i="9"/>
  <c r="H88" i="9"/>
  <c r="G89" i="9"/>
  <c r="F89" i="9"/>
  <c r="H86" i="9"/>
  <c r="F9" i="8"/>
  <c r="F109" i="8" s="1"/>
  <c r="H109" i="8" s="1"/>
  <c r="H110" i="8"/>
  <c r="H111" i="8"/>
  <c r="Z6" i="8"/>
  <c r="Y6" i="8"/>
  <c r="X6" i="8"/>
  <c r="W6" i="8"/>
  <c r="V6" i="8"/>
  <c r="U6" i="8"/>
  <c r="T6" i="8"/>
  <c r="Z5" i="8"/>
  <c r="Y5" i="8"/>
  <c r="X5" i="8"/>
  <c r="W5" i="8"/>
  <c r="V5" i="8"/>
  <c r="U5" i="8"/>
  <c r="T5" i="8"/>
  <c r="G122" i="1"/>
  <c r="G121" i="1"/>
  <c r="G120" i="1"/>
  <c r="G123" i="1" l="1"/>
  <c r="G112" i="8"/>
  <c r="F112" i="8"/>
  <c r="F117" i="1"/>
  <c r="F122" i="1" s="1"/>
  <c r="F107" i="1"/>
  <c r="F121" i="1" s="1"/>
  <c r="F71" i="1"/>
  <c r="H112" i="8" l="1"/>
  <c r="F120" i="1"/>
  <c r="F123" i="1" s="1"/>
  <c r="T6" i="1"/>
  <c r="U6" i="1"/>
  <c r="V6" i="1"/>
  <c r="W6" i="1"/>
  <c r="X6" i="1"/>
  <c r="Y6" i="1"/>
  <c r="Z6" i="1"/>
  <c r="U5" i="1"/>
  <c r="V5" i="1"/>
  <c r="W5" i="1"/>
  <c r="X5" i="1"/>
  <c r="Y5" i="1"/>
  <c r="Z5" i="1"/>
  <c r="T5" i="1"/>
  <c r="A41" i="7"/>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alcChain>
</file>

<file path=xl/sharedStrings.xml><?xml version="1.0" encoding="utf-8"?>
<sst xmlns="http://schemas.openxmlformats.org/spreadsheetml/2006/main" count="4325" uniqueCount="444">
  <si>
    <t>Tipo de Contratação</t>
  </si>
  <si>
    <t>Objeto Resumido</t>
  </si>
  <si>
    <t>PCA</t>
  </si>
  <si>
    <t>O que é o PCA?</t>
  </si>
  <si>
    <t>Orientações</t>
  </si>
  <si>
    <t>Quais são os principais Objetivos da norma?</t>
  </si>
  <si>
    <t>Quais são as principais Regras?</t>
  </si>
  <si>
    <t>Quais são as exceções?</t>
  </si>
  <si>
    <t>Contratações em que haja informação sigilosas nos termos da legislação vigente; contratações e aquisições por meio de suprimento de fundos, nos termos da legislação; as pequenas compras e prestação de serviços de pronto pagamento, nos termos da Nova Lei de Licitação; e as contratações e aquisições com fulcro nos incisos VII e VIII do caput do art. 75 da Lei Federal 14.133/2021;</t>
  </si>
  <si>
    <t>Unidade de Medida</t>
  </si>
  <si>
    <t>Quantidade Estimada</t>
  </si>
  <si>
    <t>Baixo</t>
  </si>
  <si>
    <t>Médio</t>
  </si>
  <si>
    <t>Alto</t>
  </si>
  <si>
    <t>ÓRGÃO OU ENTIDADE</t>
  </si>
  <si>
    <t>ÁREA RESPONSÁVEL PELA CONSOLIDAÇÃO</t>
  </si>
  <si>
    <t>observações</t>
  </si>
  <si>
    <t>Prazo</t>
  </si>
  <si>
    <t>Nível de Complexidade</t>
  </si>
  <si>
    <t>Classificação orçamentária</t>
  </si>
  <si>
    <t>Agente de contratação ou fiscal</t>
  </si>
  <si>
    <t>Setor Demandante</t>
  </si>
  <si>
    <t>Fonte de Recursos</t>
  </si>
  <si>
    <t>Fonte de recurso</t>
  </si>
  <si>
    <t>Plano de Contratações Anual - Exercício 2026</t>
  </si>
  <si>
    <t>RECURSOS DE CAIXA DO TESOURO</t>
  </si>
  <si>
    <t>RECURSOS VINCULADOS DO TESOURO</t>
  </si>
  <si>
    <t>RECURSOS DE ARRECADAÇÃO PRÓPRIA DAS AUTARQUIAS</t>
  </si>
  <si>
    <t>RECURSOS VINCULADOS DAS AUTARQUIAS</t>
  </si>
  <si>
    <t>RECURSOS DO ORÇAMENTO DE INVESTIMENTO</t>
  </si>
  <si>
    <t>RECURSOS EXTRAORÇAMENTÁRIOS</t>
  </si>
  <si>
    <t>NÃO DEFINIDO</t>
  </si>
  <si>
    <t>NOVA</t>
  </si>
  <si>
    <t>EXISTENTE NÃO RENOVÁVEL</t>
  </si>
  <si>
    <t>EXISTENTE A SER RENOVADA</t>
  </si>
  <si>
    <t>Art. 9º Compreendem objetivos do PCA:
I - racionalizar as contratações públicas;
II - garantir o alinhamento com o planejamento estratégico e outros instrumentos de governança existentes;
III - subsidiar a elaboração das leis orçamentárias;
IV - evitar o fracionamento de despesas; e
V - sinalizar intenções ao mercado fornecedor, de forma a aumentar o diálogo potencial com o mercado e incrementar a competitividade.
(DECRETO Nº 5307-R, DE 15 DE FEVEREIRO DE 2023)</t>
  </si>
  <si>
    <t>A Nova Lei de Licitações e Contratos (Lei nº 14.133/2021), no art. 12, VI, versa sobre a elaboração de um Plano de Contratações Anual (PCA), o qual, no âmbito estadual, foi regulamentado pelo Decreto nº 5.307-R/2023. Em suma, trata-se de uma ferramenta de planejamento das contratações públicas que abrange serviços, obras, locações e/ou compras, garantindo a integração ao planejamento estratégico e orçamentário das unidades.</t>
  </si>
  <si>
    <r>
      <t>Cada órgão e entidade do Poder Executivo deverá elaborar, consolidar e aprovar, anualmente, seu respectivo PCA, contendo</t>
    </r>
    <r>
      <rPr>
        <b/>
        <sz val="11"/>
        <rFont val="Arial"/>
        <family val="2"/>
        <scheme val="minor"/>
      </rPr>
      <t xml:space="preserve"> todas as novas contratações e as renovações/prorrogações que pretende realizar no exercício seguinte ao de sua elaboração</t>
    </r>
    <r>
      <rPr>
        <sz val="11"/>
        <rFont val="Arial"/>
        <family val="2"/>
        <scheme val="minor"/>
      </rPr>
      <t>. Esse PCA necessitará ser publicado no site de cada Secretaria, inclusive quando a contratação ocorrer de forma Direta. Além disso, outra regra importante é a de que a fase preparatória das licitações deverá compatibilizar-se com o PCA.</t>
    </r>
  </si>
  <si>
    <t>TOTAL CONSOLIDADO POR FONTE DE RECURSO E GRUPO DE DESPESA</t>
  </si>
  <si>
    <t>GND</t>
  </si>
  <si>
    <t>MODALIDADE DE APLICAÇÃO*</t>
  </si>
  <si>
    <t>ELEMENTO DE DESPESA</t>
  </si>
  <si>
    <t>Estimativa preliminar do valor para 2026 (R$)</t>
  </si>
  <si>
    <t>0 - NÃO DEFINIDO</t>
  </si>
  <si>
    <t>1 - PESSOAL E ENCARGOS SOCIAIS</t>
  </si>
  <si>
    <t>2 - JUROS E ENCARGOS DA DÍVIDA</t>
  </si>
  <si>
    <t>3 - OUTRAS DESPESAS CORRENTES</t>
  </si>
  <si>
    <t>4 - INVESTIMENTOS</t>
  </si>
  <si>
    <t>5 - INVERSÕES FINANCEIRAS</t>
  </si>
  <si>
    <t>6 - AMORTIZAÇÃO DA DÍVIDA</t>
  </si>
  <si>
    <t>9 - RESERVA DE CONTINGÊNCIA</t>
  </si>
  <si>
    <t>00 - NÃO DEFINIDO</t>
  </si>
  <si>
    <t>20 - TRANSFERÊNCIAS À UNIÃO</t>
  </si>
  <si>
    <t>22 - EXECUÇÃO ORÇAMENTÁRIA DELEGADA À UNIÃO</t>
  </si>
  <si>
    <t>30 - TRANSFERÊNCIAS A ESTADOS E AO DISTRITO FEDERAL</t>
  </si>
  <si>
    <t>31 - TRANSFERÊNCIAS A ESTADOS E AO DISTRITO FEDERAL - FUNDO A FUNDO</t>
  </si>
  <si>
    <t>32 - EXECUÇÃO ORÇAMENTÁRIA DELEGADA A ESTADOS E AO DISTRITO FEDERAL</t>
  </si>
  <si>
    <t>35 - TRANSFERÊNCIAS FUNDO A FUNDO AOS ESTADOS E AO DISTRITO FEDERAL À CONTA DE RECURSOS DE QUE TRATAM OS §§ 1º E 2º DO ART. 24 DA LEI COMPLEMENTAR Nº 141, DE 2012</t>
  </si>
  <si>
    <t xml:space="preserve">36 - TRANSFERÊNCIAS FUNDO A FUNDO AOS ESTADOS E AO DISTRITO FEDERAL À CONTA DE RECURSOS DE QUE TRATA O ART. 25 DA LEI COMPLEMENTAR Nº 141, DE 2012 </t>
  </si>
  <si>
    <t>40 - TRANSFERÊNCIAS A MUNICÍPIOS</t>
  </si>
  <si>
    <t>41 - TRANSFERÊNCIAS A MUNICÍPIOS - FUNDO A FUNDO</t>
  </si>
  <si>
    <t>42 - EXECUÇÃO ORÇAMENTÁRIA DELEGADA A MUNICÍPIOS</t>
  </si>
  <si>
    <t>45 - TRANSFERÊNCIAS FUNDO A FUNDO AOS MUNICÍPIOS À CONTA DE RECURSOS DE QUE TRATAM OS §§ 1º E 2º DO ART. 24 DA LEI COMPLEMENTAR Nº 141, DE 2012</t>
  </si>
  <si>
    <t>46 - TRANSFERÊNCIAS FUNDO A FUNDO AOS MUNICÍPIOS À CONTA DE RECURSOS DE QUE TRATA O ART. 25 DA LEI COMPLEMENTAR Nº 141, DE 2012</t>
  </si>
  <si>
    <t>50 - TRANSFERÊNCIAS A INSTITUIÇÕES PRIVADAS SEM FINS LUCRATIVOS</t>
  </si>
  <si>
    <t>60 - TRANSFERÊNCIAS A INSTITUIÇÕES PRIVADAS COM FINS LUCRATIVOS</t>
  </si>
  <si>
    <t>67 - EXECUÇÃO DE CONTRATO DE PARCERIA PÚBLICO-PRIVADA - PPP</t>
  </si>
  <si>
    <t>70 - TRANSFERÊNCIAS A INSTITUIÇÕES MULTIGOVERNAMENTAIS</t>
  </si>
  <si>
    <t>71 - TRANSFERÊNCIAS A CONSÓRCIOS PÚBLICOS MEDIANTE CONTRATO DE RATEIO</t>
  </si>
  <si>
    <t>72 - EXECUÇÃO ORÇAMENTÁRIA DELEGADA A CONSÓRCIOS PÚBLICOS</t>
  </si>
  <si>
    <t>73 - TRANSFERÊNCIAS A CONSÓRCIOS PÚBLICOS MEDIANTE CONTRATO DE RATEIO À CONTA DE RECURSOS DE QUE TRATAM OS §§ 1º E 2º DO ART. 24 DA LEI COMPLEMENTAR Nº 141, DE 2012</t>
  </si>
  <si>
    <t>74 - TRANSFERÊNCIAS A CONSÓRCIOS PÚBLICOS MEDIANTE CONTRATO DE RATEIO À CONTA DE RECURSOS DE QUE TRATA O ART. 25 DA LEI COMPLEMENTAR Nº 141, DE 2012</t>
  </si>
  <si>
    <t>75 - TRANSFERÊNCIAS A INSTITUIÇÕES MULTIGOVERNAMENTAIS À CONTA DE RECURSOS DE QUE TRATAM OS §§ 1º E 2º DO ART. 24 DA LEI COMPLEMENTAR Nº 141, DE 2012</t>
  </si>
  <si>
    <t>76 - TRANSFERÊNCIAS A INSTITUIÇÕES MULTIGOVERNAMENTAIS À CONTA DE RECURSOS DE QUE TRATA O ART. 25 DA LEI COMPLEMENTAR Nº 141, DE 2012</t>
  </si>
  <si>
    <t>80 - TRANSFERÊNCIAS AO EXTERIOR</t>
  </si>
  <si>
    <t>90 - APLICAÇÕES DIRETAS</t>
  </si>
  <si>
    <t>91 - APLICAÇÃO DIRETA DECORRENTE DE OPERAÇÃO ENTRE ÓRGÃOS, FUNDOS E ENTIDADES INTEGRANTES DOS ORÇAMENTOS FISCAL E DA SEGURIDADE SOCIAL</t>
  </si>
  <si>
    <t>92 - APLICAÇÃO DIRETA DE RECURSOS RECEBIDOS DE OUTROS ENTES DA FEDERAÇÃO DECORRENTES DE DELEGAÇÃO OU DESCENTRALIZAÇÃO</t>
  </si>
  <si>
    <t>93 - APLICAÇÃO DIRETA DECORRENTE DE OPERAÇÃO DE ÓRGÃOS, FUNDOS E ENTIDADES INTEGRANTES DOS ORÇAMENTOS FISCAL E DA SEGURIDADE SOCIAL COM CONSÓRCIO PÚBLICO DO QUAL O ENTE PARTICIPE</t>
  </si>
  <si>
    <t>94 - APLICAÇÃO DIRETA DECORRENTE DE OPERAÇÃO DE ÓRGÃOS, FUNDOS E ENTIDADES INTEGRANTES DOS ORÇAMENTOS FISCAL E DA SEGURIDADE SOCIAL COM CONSÓRCIO PÚBLICO DO QUAL O ENTE NÃO PARTICIPE</t>
  </si>
  <si>
    <t>95 - APLICAÇÃO DIRETA À CONTA DE RECURSOS DE QUE TRATAM OS §§ 1º E 2º DO ART. 24 DA LEI COMPLEMENTAR Nº 141, DE 2012</t>
  </si>
  <si>
    <t>96 - APLICAÇÃO DIRETA À CONTA DE RECURSOS DE QUE TRATA O ART. 25 DA LEI COMPLEMENTAR Nº 141, DE 2012</t>
  </si>
  <si>
    <t>99 - A DEFINIR</t>
  </si>
  <si>
    <t>01 - APOSENTADORIAS DO RPPS, RESERVA REMUNERADA E REFORMAS DOS MILITARES</t>
  </si>
  <si>
    <t>03 - PENSÕES DO RPPS E DO MILITAR</t>
  </si>
  <si>
    <t>04 - CONTRATAÇÃO POR TEMPO DETERMINADO</t>
  </si>
  <si>
    <t>05 - OUTROS BENEFÍCIOS PREVIDENCIÁRIOS DO SERVIDOR OU DO MILITAR</t>
  </si>
  <si>
    <t>06 - BENEFÍCIO MENSAL AO DEFICIENTE E AO IDOSO</t>
  </si>
  <si>
    <t>07 - CONTRIBUIÇÃO A ENTIDADES FECHADAS DE PREVIDÊNCIA</t>
  </si>
  <si>
    <t>08 - OUTROS BENEFÍCIOS ASSISTENCIAIS DO SERVIDOR E DO MILITAR</t>
  </si>
  <si>
    <t>09 - SALÁRIO-FAMÍLIA</t>
  </si>
  <si>
    <t>10 - SEGURO DESEMPREGO E ABONO SALARIAL</t>
  </si>
  <si>
    <t>11 - VENCIMENTOS E VANTAGENS FIXAS - PESSOAL CIVIL</t>
  </si>
  <si>
    <t>12 - VENCIMENTOS E VANTAGENS FIXAS - PESSOAL MILITAR</t>
  </si>
  <si>
    <t>13 - OBRIGAÇÕES PATRONAIS</t>
  </si>
  <si>
    <t>14 - DIÁRIAS -  CIVIL</t>
  </si>
  <si>
    <t>15 - DIÁRIAS -  MILITAR</t>
  </si>
  <si>
    <t>16 - OUTRAS DESPESAS VARIÁVEIS - PESSOAL CIVIL</t>
  </si>
  <si>
    <t>17 - OUTRAS DESPESAS VARIÁVEIS - PESSOAL MILITAR</t>
  </si>
  <si>
    <t>18 - AUXÍLIO FINANCEIRO A ESTUDANTES</t>
  </si>
  <si>
    <t>19 - AUXÍLIO-FARDAMENTO</t>
  </si>
  <si>
    <t>20 - AUXÍLIO FINANCEIRO A PESQUISADORES</t>
  </si>
  <si>
    <t>21 - JUROS SOBRE A DÍVIDA POR CONTRATO</t>
  </si>
  <si>
    <t>22 - OUTROS ENCARGOS SOBRE A DÍVIDA POR CONTRATO</t>
  </si>
  <si>
    <t>23 - JUROS, DESÁGIOS E DESCONTOS DA DÍVIDA MOBILIÁRIA</t>
  </si>
  <si>
    <t>24 - OUTROS ENCARGOS SOBRE A DÍVIDA MOBILIÁRIA</t>
  </si>
  <si>
    <t>25 - ENCARGOS SOBRE OPERAÇÕES DE CRÉDITO POR ANTECIPAÇÃO DA RECEITA</t>
  </si>
  <si>
    <t>26 - OBRIGAÇÕES DECORRENTES DE POLÍTICA MONETÁRIA</t>
  </si>
  <si>
    <t>27 - ENCARGOS PELA HONRA DE AVAIS, GARANTIAS, SEGUROS E SIMILARES</t>
  </si>
  <si>
    <t>28 - REMUNERAÇÃO DE COTAS DE FUNDOS AUTÁRQUICOS</t>
  </si>
  <si>
    <t>29 - DISTRIBUIÇÃO DE RESULTADO DE EMPRESAS ESTATAIS DEPENDENTES</t>
  </si>
  <si>
    <t>30 - MATERIAL DE CONSUMO</t>
  </si>
  <si>
    <t>31 - PREMIAÇÕES CULTURAIS, ARTÍSTICAS, CIENTÍFICAS, DESPORTIVAS E OUTRAS</t>
  </si>
  <si>
    <t>32 - MATERIAL, BEM OU SERVIÇO PARA DISTRIBUIÇÃO GRATUITA</t>
  </si>
  <si>
    <t>33 - PASSAGENS E DESPESAS COM LOCOMOÇÃO</t>
  </si>
  <si>
    <t>34 - OUTRAS DESPESAS DE PESSOAL DECORRENTES DE  CONTRATOS DE TERCEIRIZAÇÃO</t>
  </si>
  <si>
    <t>35 - SERVIÇOS DE CONSULTORIA</t>
  </si>
  <si>
    <t>36 - OUTROS SERVIÇOS DE TERCEIROS - PESSOA FÍSICA</t>
  </si>
  <si>
    <t>37 - LOCAÇÃO DE MÃO-DE-OBRA</t>
  </si>
  <si>
    <t>38 - ARRENDAMENTO MERCANTIL</t>
  </si>
  <si>
    <t>39 - OUTROS SERVIÇOS DE TERCEIROS - PESSOA JURÍDICA</t>
  </si>
  <si>
    <t>40 - SERVIÇOS DE TECNOLOGIA DA INFORMAÇÃO E COMUNICAÇÃO - PESSOA JURÍDICA</t>
  </si>
  <si>
    <t>41 - CONTRIBUIÇÕES</t>
  </si>
  <si>
    <t>42 - AUXÍLIOS</t>
  </si>
  <si>
    <t>43 - SUBVENÇÕES SOCIAIS</t>
  </si>
  <si>
    <t>45 - SUBVENÇÕES ECONÔMICAS</t>
  </si>
  <si>
    <t>46 - AUXÍLIO-ALIMENTAÇÃO</t>
  </si>
  <si>
    <t>47 - OBRIGAÇÕES TRIBUTÁRIAS E CONTRIBUTIVAS</t>
  </si>
  <si>
    <t>48 - OUTROS AUXÍLIOS FINANCEIROS A PESSOAS FÍSICAS</t>
  </si>
  <si>
    <t>49 - AUXÍLIO-TRANSPORTE</t>
  </si>
  <si>
    <t>51 - OBRAS E INSTALAÇÕES</t>
  </si>
  <si>
    <t>52 - EQUIPAMENTOS E MATERIAL PERMANENTE</t>
  </si>
  <si>
    <t>53 - APOSENTADORIAS DO RGPS - ÁREA RURAL</t>
  </si>
  <si>
    <t>54 - APOSENTADORIAS DO RGPS - ÁREA URBANA</t>
  </si>
  <si>
    <t>55 - PENSÕES DO RGPS - ÁREA RURAL</t>
  </si>
  <si>
    <t>56 - PENSÕES DO RGPS - ÁREA URBANA</t>
  </si>
  <si>
    <t>57 - OUTROS BENEFÍCIOS DO RGPS - ÁREA RURAL</t>
  </si>
  <si>
    <t>58 - OUTROS BENEFÍCIOS DO RGPS - ÁREA URBANA</t>
  </si>
  <si>
    <t>59 - PENSÕES ESPECIAIS</t>
  </si>
  <si>
    <t>61 - AQUISIÇÃO DE IMÓVEIS</t>
  </si>
  <si>
    <t>62 - AQUISIÇÃO DE PRODUTOS PARA REVENDA</t>
  </si>
  <si>
    <t>63 - AQUISIÇÃO DE TÍTULOS DE CRÉDITO</t>
  </si>
  <si>
    <t>64 - AQUISIÇÃO DE TÍTULOS REPRESENTATIVOS DE CAPITAL JÁ INTEGRALIZADO</t>
  </si>
  <si>
    <t>65 - CONSTITUIÇÃO OU AUMENTO DE CAPITAL DE EMPRESAS</t>
  </si>
  <si>
    <t>66 - CONCESSÃO DE EMPRÉSTIMOS E FINANCIAMENTOS</t>
  </si>
  <si>
    <t>67 - DEPÓSITOS COMPULSÓRIOS</t>
  </si>
  <si>
    <t>70 - RATEIO PELA PARTICIPAÇÃO EM CONSÓRCIO PÚBLICO</t>
  </si>
  <si>
    <t>71 - PRINCIPAL DA DÍVIDA CONTRATUAL RESGATADO</t>
  </si>
  <si>
    <t>72 - PRINCIPAL DA DÍVIDA MOBILIÁRIA RESGATADO</t>
  </si>
  <si>
    <t>73 - CORREÇÃO MONETÁRIA OU CAMBIAL DA DÍVIDA CONTRATUAL RESGATADA</t>
  </si>
  <si>
    <t>74 - CORREÇÃO MONETÁRIA OU CAMBIAL DA DÍVIDA MOBILIÁRIA RESGATADA</t>
  </si>
  <si>
    <t>75 - CORREÇÃO MONETÁRIA DA DÍVIDA DE OPERAÇÕES DE CRÉDITO POR  ANTECIPAÇÃO DA RECEITA</t>
  </si>
  <si>
    <t>76 - PRINCIPAL CORRIGIDO DA DÍVIDA MOBILIÁRIA REFINANCIADO</t>
  </si>
  <si>
    <t>77 - PRINCIPAL CORRIGIDO DA DÍVIDA CONTRATUAL REFINANCIADO</t>
  </si>
  <si>
    <t>81 - DISTRIBUIÇÃO CONSTITUCIONAL OU LEGAL DE RECEITAS</t>
  </si>
  <si>
    <t>82 - APORTE DE RECURSOS PELO PARCEIRO PÚBLICO EM FAVOR DO PARCEIRO PRIVADO DECORRENTE DE CONTRATO DE PARCERIA PÚBLICO-PRIVADA</t>
  </si>
  <si>
    <t>83 - DESPESAS DECORRENTES DE CONTRATO DE PARCERIA PÚBLICO-PRIVADA-PPP, EXCETO SUBVENÇÕES ECONÔMICAS,APORTE E FUNDO GARANTIDOR</t>
  </si>
  <si>
    <t>84 - DESPESAS DECORRENTES DA PARTICIPAÇÃO EM FUNDOS, ORGANISMOS, OU ENTIDADES ASSEMELHADAS, NACIONAIS E INTERNACIONAIS</t>
  </si>
  <si>
    <t>85 - CONTRATO DE GESTÃO</t>
  </si>
  <si>
    <t>86 - COMPENSAÇÕES A REGIMES DE PREVIDÊNCIA</t>
  </si>
  <si>
    <t>91 - SENTENÇAS JUDICIAIS</t>
  </si>
  <si>
    <t>92 - DESPESAS DE EXERCÍCIOS ANTERIORES</t>
  </si>
  <si>
    <t>93 - INDENIZAÇÕES E RESTITUIÇÕES</t>
  </si>
  <si>
    <t>94 - INDENIZAÇÕES E RESTITUIÇÕES TRABALHISTAS</t>
  </si>
  <si>
    <t>95 - INDENIZAÇÃO PELA EXECUÇÃO DE TRABALHOS DE CAMPO</t>
  </si>
  <si>
    <t>96 - RESSARCIMENTO DE DESPESAS DE PESSOAL REQUISITADO</t>
  </si>
  <si>
    <t>97 - APORTE PARA COBERTURA DO DÉFICIT ATUARIAL DO RPPS</t>
  </si>
  <si>
    <t>98 - DESPESAS DO ORÇAMENTO DE INVESTIMENTO</t>
  </si>
  <si>
    <t>99 - A CLASSIFICAR</t>
  </si>
  <si>
    <t>Caixa pequena – 28x24cm, 1x0 cores. Tinta escala em Supremo 300g. Saída em CTP. Corte e Vinco, Colagem. A embalagem deve ser alcalina com PH entre 7,5 a 8,2. Material: cartão duplex com gramatura de 300gr/m2. Cola PVA.</t>
  </si>
  <si>
    <t>Caixa grande – 21x39, 1x0 cores. Tinta escala em Supremo 300g. Saída em CTP. Corte e Vinco, Colagem. A embalagem deve ser alcalina com PH entre 7,5 a 8,2. Material: cartão duplex com gramatura de 300gr/m2. Cola PVA.</t>
  </si>
  <si>
    <t>Serviço de instalação, suporte técnico, manutenção
corretiva, customização e atualização de versão para o software Dspace</t>
  </si>
  <si>
    <t>Lâmpada de projeção tipo 13194 - 13.8v - 85W</t>
  </si>
  <si>
    <t>Pré-impresso Registro de entrada de imigrantes e orígenes 21x29.7cm, 4x0 cores, Tinta Escala em Offset 150g. Dispensa Fotolito(CTP). Shrinkado coletivo</t>
  </si>
  <si>
    <t>Envelopes Personalizados: Envelope saco; tamanho 260mm x 360; 4x0 cores tintas escala em tríplex; Papel cartão 250gr; Fotolito incluso; Corte, vinco e cola</t>
  </si>
  <si>
    <t>Reedição de obras raras da Coleção Canaã</t>
  </si>
  <si>
    <t>Empresa para readequação da Sala de Consulta do APEES, para montagem de exposições temáticas sobre o acervo histórico, incluindo equipamentos de iluminação (3 trilhos de 2m e 18 spots de 7w (127/220)</t>
  </si>
  <si>
    <t>Materiais Educativos (cartilhas, jogos)</t>
  </si>
  <si>
    <t>Serviço de suporte técnico, manutenção
corretiva e atualização de versão para o software  AtoM</t>
  </si>
  <si>
    <t>Serviço de instalação, suporte técnico, manutenção
corretiva e atualização de versão para o software Archivematica</t>
  </si>
  <si>
    <t xml:space="preserve">Aquisição de freezer vertical </t>
  </si>
  <si>
    <t>Aquisição de Deionizador de Água</t>
  </si>
  <si>
    <t xml:space="preserve">Aquisição de Materiais de Consumo do Laboratório de Conservação e Restauração </t>
  </si>
  <si>
    <t xml:space="preserve">Prorrogação de Serviços de Dedetização, Desratização e Descupinização </t>
  </si>
  <si>
    <t>Materiais de EPI</t>
  </si>
  <si>
    <t xml:space="preserve">Aquisição de embalagens para troca dos filmes </t>
  </si>
  <si>
    <t>Outsourcing de impressão</t>
  </si>
  <si>
    <t>Licenças de softwares de edição</t>
  </si>
  <si>
    <t>Projeto Pro@Arq- Implantação da Unidade Especializada para Tratamento Arquivístico</t>
  </si>
  <si>
    <t>Oferta de cursos na ESESP relativos ao PROGED, voltados a área de gestão de documentos, direcionados aos órgãos e entidades do poder executivo estadual e municipal.</t>
  </si>
  <si>
    <t>Descentralização de recursos para dar continuidade no projeto de pesquisa para  desenvolvimentos de tecnologias voltadas a preservação digital e acesso</t>
  </si>
  <si>
    <t>Gerenciamento Do Abastecimento De Combustíveis Da Frota Oficial (Gasolina,Diesel S10, Etanol e ARLA)</t>
  </si>
  <si>
    <t>Prestação De Serviço De Locação De Veículo Automotor</t>
  </si>
  <si>
    <t>Fornecimento de Energia Elétrica Para a Sede do APEES</t>
  </si>
  <si>
    <t>Fornecimento De Água e Tratamento De Esgoto Para Sede do APEES</t>
  </si>
  <si>
    <t xml:space="preserve"> Serviço de Postagem e Correspondência </t>
  </si>
  <si>
    <t>Prestação de Serviços de Manutenção Preventiva do Sistema de Climatização</t>
  </si>
  <si>
    <t>Auxilio Transporte Intermunicipal, Do Servidor Desse Apees</t>
  </si>
  <si>
    <t>Agenciamento e Fornecimento de Passagens Aéreas para Voos Regulares Nacionais e Internacionais</t>
  </si>
  <si>
    <t>Manutenção Preventiva e Corretiva da Frota Oficial (Serviço)</t>
  </si>
  <si>
    <t>Manutenção Preventiva e Corretiva da Frota Oficial (Peças)</t>
  </si>
  <si>
    <t>Telefonia Móvel</t>
  </si>
  <si>
    <t>Seguro Veículo Automotor</t>
  </si>
  <si>
    <t>Assinatura do Jornal digital e Impresso de a Tribuna, pelo período de 12 meses</t>
  </si>
  <si>
    <t>Taxa de Coleta de Resíduos Sólidos - TCRS</t>
  </si>
  <si>
    <t>Serviços de Publicidade Legal - DIO</t>
  </si>
  <si>
    <t>Renovação de Assinatura do Jornal A Gazeta Digital</t>
  </si>
  <si>
    <t>Publicação de Matéria Legal em Jornal de Grande Circulação</t>
  </si>
  <si>
    <t>Prestação de serviços administrativos e de suporte de nível operacional, por meio de postos de Assistentes Administrativos e Encarregados</t>
  </si>
  <si>
    <t>Telefonia Fixa Local e Interurbana, 0800 e Trídígito</t>
  </si>
  <si>
    <t>Gênero Alimenticios - Café</t>
  </si>
  <si>
    <t>Gênero Alimenticios - Açucar</t>
  </si>
  <si>
    <t>Material de Limpeza e Higienização - Papel Toalha</t>
  </si>
  <si>
    <t>Material de Limpeza e Higienização - Papel Higienico</t>
  </si>
  <si>
    <t>Material de Limpeza e Higienização - Sabonete liquido</t>
  </si>
  <si>
    <t>Material para copa/cozinha - Copo descartável</t>
  </si>
  <si>
    <t>Material de expediente - cesto de lixo 15L</t>
  </si>
  <si>
    <t xml:space="preserve">Aparelho de telefone de mesa padrão com fio preto </t>
  </si>
  <si>
    <t>Material elétrico/eletrônico - Lâmpadas tubulares de led 60 cm</t>
  </si>
  <si>
    <t>Material elétrico/eletrônico - Lâmpadas tubulares de led 120 cm</t>
  </si>
  <si>
    <t>Manutenção Predial</t>
  </si>
  <si>
    <t>Serviços de Terceiros - Serviços de recarga de extintores</t>
  </si>
  <si>
    <t>Capacitação de Sistema e-Docs
Contratação de Docentes</t>
  </si>
  <si>
    <t>Capacitação de Sistema e-Docs
Contratação de Docentes Assistentes</t>
  </si>
  <si>
    <t>Evento de Abertura das Atividades de Capacitações e-Docs (04h)
Evento de Fechamento das Atividades de Capacitações e-Docs (04h)</t>
  </si>
  <si>
    <t>Coordenador de Curso</t>
  </si>
  <si>
    <t>Prorrogação do contrato de prestação de serviços de suporte técnico, manutenção e  atualização da ferramenta de Service Desk GLPI.</t>
  </si>
  <si>
    <t>Diárias Estaduais e-Docs</t>
  </si>
  <si>
    <t>Prorrogação do contrato de prestação de serviços especializados no desenvolvimento do sistemas e-Docs.</t>
  </si>
  <si>
    <t>Palestrante</t>
  </si>
  <si>
    <t xml:space="preserve">Pré-Impresso personalizados para ações educativas com turmas de escolas: Papel A3, 4x0 cores, Tinta Escala em Offset 150g. Dispensa Fotolito(CTP). Shrinkado coletivo, penas do tipo caneta nankim; tinta nankim, equipamentos para uso de sinete (cera, aquecedor e moldes diversos) </t>
  </si>
  <si>
    <t xml:space="preserve">Prêmio de publicação de obra da Coleção Canaã, com temática sobre a história do Espírito Santo </t>
  </si>
  <si>
    <t>Instalação de sistema de Vitrine Digital com monitor profissional de 65" (165x80,9cm) na porta de vidro  na fachada do APEES.</t>
  </si>
  <si>
    <t>Totem Interativo Touch 32'' - Resolução: Ultra HD 4K (3840x2160)
Tamanho da Tela: 32" Polegadas
Tecnologia de Toque: Infravermelho (Multi-touch)
Toques Simultâneos: 20 toques simultâneos
Precisão de Toque: ± 2 mm
Resolução do Toque: 40964096 / 3276732767
Velocidade de Resposta: 3ms a 8ms
Brilho: 300 nits
Contraste: 5000:1
Ângulo de Visualização: 178º
Vida útil: Superior a 50.000 horas
Voltagem: Bivolt</t>
  </si>
  <si>
    <t>Empresa de Programação e Desing Gráfico</t>
  </si>
  <si>
    <t>Readeaquação e aquisição de mobiliário planejado (Mapotecas)</t>
  </si>
  <si>
    <t>Armário do tipo gaveteiro em aço com 04 gavetas</t>
  </si>
  <si>
    <t>Aquisição de Pastas Suspensa Plastica Soft Cristal para armário gaveteiro</t>
  </si>
  <si>
    <t>Aquisição de Armário com porta de Vidro para Armazenamento de Produtos Quimicos</t>
  </si>
  <si>
    <t>Aquisição de Scanner de mesa fotográfico</t>
  </si>
  <si>
    <t xml:space="preserve">Aquisição e confecção de caixas arquivos adaptadas para as necessidades do APEES </t>
  </si>
  <si>
    <t>Aquisição de caixa organizadora de documetos</t>
  </si>
  <si>
    <t>Aquisição e Instalação de cortina para ambiente de trabalho (GAP)</t>
  </si>
  <si>
    <t xml:space="preserve">Aquisição de caixas poliondas </t>
  </si>
  <si>
    <t>Tour virtual 360º APEES e Biblioteca Virtual.</t>
  </si>
  <si>
    <t>Sistema de videoconferência</t>
  </si>
  <si>
    <t>Telefonia Voip</t>
  </si>
  <si>
    <t>Tela de Projeção - 12,5L x 237A - aço inoxidável - visor 2030mm x 1520mm</t>
  </si>
  <si>
    <t>Projetor Multimídia - resolução da tela 1280 x 800 pixels - tamanho da tela vertical 300 polegadas - conexão HDMI</t>
  </si>
  <si>
    <t xml:space="preserve">Diárias - Ajuda de custo para atender os municípios </t>
  </si>
  <si>
    <t xml:space="preserve">Diárias - Ajuda de custo para visitas técnicas e participação em eventos fora do Estado </t>
  </si>
  <si>
    <t>Passagens aéreas  - Viagens para fora do Estado</t>
  </si>
  <si>
    <t>Pagamento de inscrição - Inscrição em eventos técnicos-científicos voltados na área de  Gestão Documental (Seminários, Congressos, Cursos)</t>
  </si>
  <si>
    <t>Eventos - Organização de eventos no âmbito do Programa de Gestão Documental do Governo do Estado do Espírito Santo-PROGED (palestras, workshops, seminários)</t>
  </si>
  <si>
    <t>Material para copa/cozinha - Talheres - Garfos, Facas, Colheres, Faca para pão e Espátula para bolo.</t>
  </si>
  <si>
    <t>Material para copa/cozinha - Copo de vidro</t>
  </si>
  <si>
    <t>Material para copa/cozinha - Prato</t>
  </si>
  <si>
    <t>Material para copa/cozinha - Xícaras para chá e café com pires</t>
  </si>
  <si>
    <t>Eletrodoméstico - Microondas - Bens Móveis</t>
  </si>
  <si>
    <t>Capacitação de Pontos Focais e-Docs
Contratação de Docentes</t>
  </si>
  <si>
    <t>Capacitação de Pontos Focais e-Docs
Contratação de Docentes Assistentes</t>
  </si>
  <si>
    <t>Capacitação de Pontos Focais Gestores do Plano de Classificação de Documentos e-Docs
Contratação de Docentes</t>
  </si>
  <si>
    <t>Auxílio Financeiro para concessão de bolsas em virtude de contratação de vagas de trainees para pesquisa de inovação na gestão pública situados na GESTAD/APEES - Descentralizar à FAPES.</t>
  </si>
  <si>
    <t>Expositor de Livro de chão - 100% MDF; Altura 1,70m; Largura 0,63cm; Profundidade 0,48cm.</t>
  </si>
  <si>
    <t>Expositor Porta Livro de mesa - Acrílico; Altura 20cm; Largura 15cm.</t>
  </si>
  <si>
    <t>Sistema de som e projetor fixo para o auditório.</t>
  </si>
  <si>
    <t>Aquisição de Materiais promocionais para divulgação, para eventos e premiação do servidor.</t>
  </si>
  <si>
    <t>Contratação de empresa para realização de orientação com especialista em nutrição e educador físico (meditação, yoga e ginastica laboral)</t>
  </si>
  <si>
    <t>Revisão e implementação dos Cursos EaD relacionados ao tema e-Docs:
- Capacitação de Sistema e-Docs (20h)
- Capacitação de Pontos Focais e-Docs e Lotação (10h)
Capacitação de Pontos Focais Gestores do Plano de Classificação de Documentos e-Docs (10h)</t>
  </si>
  <si>
    <t>Participação em eventos de Inovação e Transformação Digital na Gestão Pública:
CONSAD - Congresso de Gestão Pública
SECOP - Tic para Gestão Pública do Brasil
ENAP - Semana de Inovação</t>
  </si>
  <si>
    <t>Passagens aeréas ida e volta</t>
  </si>
  <si>
    <t>Diárias Nacionais Eventos</t>
  </si>
  <si>
    <t>UN</t>
  </si>
  <si>
    <t>UM</t>
  </si>
  <si>
    <t>HORAS</t>
  </si>
  <si>
    <t>MENSAL</t>
  </si>
  <si>
    <t xml:space="preserve">UN </t>
  </si>
  <si>
    <t xml:space="preserve"> Pacote 500 G</t>
  </si>
  <si>
    <t>Pacote 5 KG.</t>
  </si>
  <si>
    <t xml:space="preserve">  Pacote com 1000 Folhas</t>
  </si>
  <si>
    <t>Pacote com 4 unidades</t>
  </si>
  <si>
    <t>Galão 5 litros</t>
  </si>
  <si>
    <t>Pacote 100 UN</t>
  </si>
  <si>
    <t>Serviço</t>
  </si>
  <si>
    <t>PÇ</t>
  </si>
  <si>
    <t>M²</t>
  </si>
  <si>
    <t>un</t>
  </si>
  <si>
    <t>6 
(ida e volta)</t>
  </si>
  <si>
    <t>Grau de Prioridade</t>
  </si>
  <si>
    <t>Alta</t>
  </si>
  <si>
    <t>Média</t>
  </si>
  <si>
    <t>Baixa</t>
  </si>
  <si>
    <t>Nova</t>
  </si>
  <si>
    <t>Prorrogada</t>
  </si>
  <si>
    <t>Compra</t>
  </si>
  <si>
    <t>Em andamento</t>
  </si>
  <si>
    <t>Renovação Contratual</t>
  </si>
  <si>
    <t>Contratação de Serviço</t>
  </si>
  <si>
    <t>Pregão</t>
  </si>
  <si>
    <t>Prorrogado</t>
  </si>
  <si>
    <t>Março</t>
  </si>
  <si>
    <t>Maio</t>
  </si>
  <si>
    <t>Janeiro</t>
  </si>
  <si>
    <t>Agosto</t>
  </si>
  <si>
    <t xml:space="preserve">Rosangela </t>
  </si>
  <si>
    <t>Rosangela</t>
  </si>
  <si>
    <t>Rosângela Vetoraze</t>
  </si>
  <si>
    <t>Lucas Rodrigues Barreto</t>
  </si>
  <si>
    <t>Cristiane Santos de Souza</t>
  </si>
  <si>
    <t xml:space="preserve">Marcelo Mazon </t>
  </si>
  <si>
    <t>Rosângela</t>
  </si>
  <si>
    <t>Justificativa Sucinta da Necessidade da Contratação</t>
  </si>
  <si>
    <t>Considerando que os atuais recipientes de armazenamento de microfilmes encontram-se danificados, com presença de mofo e fungos, comprometendo a integridade e a legibilidade do acervo, torna-se imprescindível a aquisição de novas caixas específicas para sua guarda. A medida visa garantir a preservação adequada do material, atendendo às normas de conservação preventiva, prolongando sua vida útil e evitando perdas irreversíveis de onteúdo histórico e documental.</t>
  </si>
  <si>
    <t>A contratação de empresa especializada para a implantação e suporte de software é essencial para a difusão do acervo bibliográfico, com destaque para obras raras e de valor histórico. A solução digital assegura o acesso democrático à informação, amplia o alcance do acervo para o público, e contribui significativamente para a preservação e segurança dos exemplares físicos, alinhando-se às práticas contemporâneas de gestão e acesso à informação.</t>
  </si>
  <si>
    <t>A aquisição de lâmpadas para as leitoras de microfilmes é necessária, uma vez que não há unidades disponíveis em estoque e o equipamento depende desse item para seu pleno funcionamento. Sem as lâmpadas, a leitura e o acesso ao conteúdo ficam inviabilizados, comprometendo o atendimento à demanda de consulta e pesquisa do acervo.</t>
  </si>
  <si>
    <t>O Projeto Imigrantes, uma das iniciativas mais duradouras do Arquivo Público do Espírito Santo (APEES), completa 28 anos em 2025 dedicados à pesquisa e valorização das origens e da cultura dos capixabas. Uma de nossas principais ações é o Arquivo Itinerante, que percorre o interior do estado levando conhecimento e auxiliando a população em pesquisas sobre suas raízes históricas.</t>
  </si>
  <si>
    <t>Contratação de serviços de editoração gráfica, design, revisão ortográfica e literária, versão para Ebook e impressão de 200 exemplares de cada obra.</t>
  </si>
  <si>
    <t>Permite profissionalizar as ações expositivas no APEES e viabilizar exposições itinerantes, ampliando o alcance da memória pública e promovendo a descentralização cultural no estado</t>
  </si>
  <si>
    <t>Produção de cartilhas, folders, jogos e outros materiais gráficos de apoio às ações educativas, voltados à disseminação de informações históricas e promoção da memória capixaba entre o público infantojuvenil.</t>
  </si>
  <si>
    <t>Plataforma necessária para difusão de acervo histórico</t>
  </si>
  <si>
    <t>Plataforma necessária para gestão de documentos correntes e intermediários</t>
  </si>
  <si>
    <t>Freezer para procedimentos de congelamento de documentos</t>
  </si>
  <si>
    <t>Utilizado para procedimentos de higienização de documentos</t>
  </si>
  <si>
    <t xml:space="preserve">Papéis, Colas, produtos quimicos e materiais de consumo </t>
  </si>
  <si>
    <t>Prorrogação dos Serviços contratados na vigência de 2025</t>
  </si>
  <si>
    <t xml:space="preserve">Materiais de consumo necessários para a movimentação e manipulação do acervo </t>
  </si>
  <si>
    <t>Embalagens adequadas para armazenamento de películas</t>
  </si>
  <si>
    <t>Cancelamento do contrato de outsourcing de impressão.</t>
  </si>
  <si>
    <t>Licença de software de IA para edição de vídeos</t>
  </si>
  <si>
    <t>A necessidade se dá em função da contratação de mão de obra técnica especializada para tratamento e digitalização dos documentos produzidos e recebidos pelos órgãos e entidades do Executivo Estadual</t>
  </si>
  <si>
    <t>Cursos que serão ofertados: Gestão Documental, Classificação de Documentos no sistema E-Docs, Noções Básicas de Digitalização de Documentos, Gestão e Preservação de Documentos Digitais e Elaboração de Planos de Classificação e Tabela de Temporalidade de Documentos.</t>
  </si>
  <si>
    <t>Como o  projeto foi classificado como estratégico, foi previsto inicialmente a possibilidade de ampliar o prazo de execução por até 36 meses.</t>
  </si>
  <si>
    <t>Prorrogação de contrato contínuo para o funcionamento do Órgão.</t>
  </si>
  <si>
    <t>Contrato contínuo para o funcionamento do Órgão.</t>
  </si>
  <si>
    <t>Concerto dos aparelhos de ar condicionado para o funcionamento do Órgão.</t>
  </si>
  <si>
    <t>Auxilio transporte para servidores e estagiários do APEES</t>
  </si>
  <si>
    <t xml:space="preserve">Prorrogação de contrato </t>
  </si>
  <si>
    <t>Imposto Predial e Territorial Urbano - Iptu - Prefeitura Municipal de Vitória</t>
  </si>
  <si>
    <t>Prorrogação de contrato contínuo para o funcionamento do Òrgão.</t>
  </si>
  <si>
    <t>Para atender a Lei 14.133/2021</t>
  </si>
  <si>
    <t>Capacitar servidores e agentes públicos do Poder Executivo Estadual, Municipal, Legislativo e Federal no Sistema E-Docs, aprimorando suas habilidades para gerir documentos eletrônicos, processos e encaminhamentos. As capacitações vão proporcionar uma compreensão prática do funcionamento do sistema, desde a elaboração de documentos até a utilização de painéis de informações e atualizações recentes</t>
  </si>
  <si>
    <t>Apresentar os Projetos de Capacitação e-Docs, os resultados alcançados e as atualizações previstas de melhorias para o Sistema e-Docs, além de  apresentar os Projetos Inovadores de Transformação Digital, promovendo uma troca de
conhecimentos e boas práticas entre os participantes.</t>
  </si>
  <si>
    <t>Garantir o planejamento, execução e monitoramento das Capacitações e-Docs durante o exercício de 2026. O Coordenador é estratégico para assegurar a qualidade pedagógica, o alinhamento das diretrizes institucionais e a articulação entre as equipes envolvidas. Além disso, a coordenação é responsável pela organização do cronograma, acompanhamento de docentes, suporte a participantes e avaliação dos resultados.</t>
  </si>
  <si>
    <t>Assegurar a continuidade e o pleno funcionamento da ferramenta de Service Desk GLPI, implementada no âmbito do APEES para suporte aos Atendimentos dos Pontos Focais e-Docs, garantindo a estabilidade da plataforma, a resolução eficiente de incidentes e a melhoria contínua na gestão dos atendimentos. A atuação especializada é fundamental para mitigar riscos operacionais, manter a segurança da informação e assegurar os serviços prestados aos usuários.</t>
  </si>
  <si>
    <t>O Projeto de Implantação do Sistema E-Docs nos munícipios capixabas, tem como objetivo, atender os princípios e diretrizes do Governo Digital regulamentados no Decreto Nº 5778-R, Acordo de Adesão ao Programa Nacional de Processo Eletrônico - ProPEN, de que trata o Decreto nº 11.946, de 12 de março de 2024 e ao Acordo de Adesão do Programa Nacional de Gestão e Inovação – PNGI.</t>
  </si>
  <si>
    <t>A continuidade dos serviços especializados garantirá a adequação do sistema às necessidades institucionais, a melhoria da experiência dos usuários, a ampliação de funcionalidades e o alinhamento às melhores práticas de gestão documental e transformação digital. Trata-se de medida essencial para assegurar a evolução tecnológica e a eficiência na gestão de processos eletrônicos.</t>
  </si>
  <si>
    <t>A contratação se faz necessária para a realização de palestras com temas educativos voltados à história capixaba. A iniciativa atende à necessidade do Arquivo Público do Estado do Espírito Santo (APEES), que busca aproximar a população da instituição por meio de ações formativas e culturais. As palestras contribuirão para a valorização da memória regional, o estímulo à cidadania e o fortalecimento da consciência histórica.</t>
  </si>
  <si>
    <t>A presente contratação se faz necessária como forma de aprimorar a mediação cultural entre a instituição e os alunos recebidos ao longo do ano em visitas escolares. O Arquivo Público do Estado do Espírito Santo recebe, em média, 450 alunos por ano, oriundos de diversas escolas, em ações educativas que buscam aproximar o público jovem do patrimônio documental e da história capixaba. Com o objetivo de tornar essa experiência mais imersiva e significativa, propõe-se a criação de um modelo de documento histórico que será reproduzido e assinado pelos alunos com caneta de bico de pena, simulando práticas de escritura do passado. Cada aluno receberá uma cópia desse documento como recordação da visita, promovendo, assim, uma vivência lúdica e educativa que valoriza os acervos históricos e estimula o interesse pelo estudo da história e da memória institucional. A iniciativa visa fortalecer o vínculo entre o Arquivo e a comunidade escolar, contribuindo para a formação cidadã e para o reconhecimento da importância dos arquivos públicos como espaços de conhecimento e preservação da memória coletiva.</t>
  </si>
  <si>
    <t>Contratação de serviços de editoração gráfica, design, revisão ortográfica e literária, impressão de 500 exemplares da obra premiada.</t>
  </si>
  <si>
    <t xml:space="preserve">Moderniza a comunicação institucional, ampliando a divulgação das atividades do APEES e promovendo maior interação com o público por meio de conteúdo cultural dinâmico, aleém de divulgar os eventos e as ações do Arquivo para o público local, passageiros de veículos  e pedestres que trafegam pela Rua Sete de Setembro no Centro de Vitória. </t>
  </si>
  <si>
    <t>A aquisição de um totem interativo visa modernizar o acesso à informação, tornando mais atrativo e dinâmico ao público. A ferramenta permitirá a consulta autônoma de conteúdos educativos, promovendo a valorização da memória capixaba e incentivando a educação patrimonial por meio de recursos digitais. Trata-se de um investimento estratégico para ampliar o alcance institucional, fortalecer a cidadania e fomentar o uso de tecnologias no serviço público.</t>
  </si>
  <si>
    <t>A contratação de empresa especializada em design de conteúdo é essencial para o funcionamento do totem interativo, cuja principal finalidade é a difusão de material histórico-educativo. Sem a criação profissional e adequada do conteúdo, o equipamento não cumprirá sua função de informar, educar e engajar o público. A empresa garantirá a qualidade visual, didática e técnica necessária à apresentação do acervo, assegurando a efetividade do investimento e o alcance dos objetivos institucionais.</t>
  </si>
  <si>
    <t xml:space="preserve">Mobiliário necessário para acondicionamento de plantas e mapas. </t>
  </si>
  <si>
    <t xml:space="preserve">Mobiliário necessário para acondicionamento do acervo "Departamento Estadual de Cultura". </t>
  </si>
  <si>
    <t xml:space="preserve">Pastas em material inerte para armazenamento em mobiliário vertical </t>
  </si>
  <si>
    <t>Armazenamento de produtos quimicos corretamente conforme CRQ</t>
  </si>
  <si>
    <t>Digitalização de documentação iconográfica</t>
  </si>
  <si>
    <t>Aquisição de caixas arquivos adaptadas e confeccionadas sobre medida para a troca da série Accioly</t>
  </si>
  <si>
    <t>Acondicionamento dos albuns iconográficos</t>
  </si>
  <si>
    <t xml:space="preserve">Cortinas para bloqueio do sol e contigência da climatização da sala GAP </t>
  </si>
  <si>
    <t xml:space="preserve">Material adequado para a troca de acondicionamento do acervo </t>
  </si>
  <si>
    <t>Criação de tour virtual 360º do APEES e biblioteca virtual.</t>
  </si>
  <si>
    <t>Sistema de videoconferência para a sala de reuniões</t>
  </si>
  <si>
    <t>Substituir a telefonia PABX por um sistema Voip mais moderno</t>
  </si>
  <si>
    <t>Equipamento necessário para exibição de conteúdos visuais em atividades de educação patrimonial e apresentações do projeto "Arquivo nas Escolas", promovendo maior dinamismo nas ações itinerantes.</t>
  </si>
  <si>
    <t>Fundamental para projeção de vídeos, documentos e imagens históricas durante as ações do Arquivo Itinerante, contribuindo para a mediação cultural e o engajamento de públicos escolares.</t>
  </si>
  <si>
    <t>Com as novas atribuições do APEES para atendimento aos Municípios aos aspectos relativos à Gestão de Documentos, será necessário realizar visitas técnicas,</t>
  </si>
  <si>
    <t>Em função do E-Docs e demais sistemas que o Governo está adotando, é de suma importância visitar outros Estados para conhecer as novas tecnologias utilizadas e projetos de inovação.</t>
  </si>
  <si>
    <t>Em função do E-Docs e demais sistemas que o Governo está adotando, é de suma importância visitar outros Estados para conhecer as novas tecnologias utilizadas e projetos de inovação</t>
  </si>
  <si>
    <t>Com a execução do Projeto de Preservação Digital Sistêmica e outras demandas ligadas a novas tecnologias da informação, o APEES tem produzido artigos e demais materiais acadêmicos que estão sendo submetidos a eventos científicos fora do Estado. Dessa forma, há necessidade de participação nos eventos para apresentar trabalhos e agregar novos conhecimentos.</t>
  </si>
  <si>
    <t>Capacitar servidores e/ou agentes públicos do Poder Executivo Estadual, Municipal, Legislativo e Federal designados Pontos Focais no Sistema E-Docs, para aprimorar suas habilidades técnicas e operacionais.</t>
  </si>
  <si>
    <t>Capacitar servidores e/ou agentes públicos do Poder Executivo Estadual, Municipal, Legislativo e Federal designados Pontos Focais no Sistema e-Docs, para aprimorar suas habilidades técnicas e operacionais.</t>
  </si>
  <si>
    <t>Capacitar servidores e/ou agentes públicos do Poder Executivo Estadual, Municipal, Legislativo e Federal designados Pontos Focais Gestores de PCD e-Docs, para aprimorar suas habilidades técnicas e operacionais.</t>
  </si>
  <si>
    <t>Investigar as possibilidades de aprimoramento e os impactos da integração de um agente de Inteligência Artificial (IA) como ferramenta de apoio no Sistema e-Docs. A proposta visa analisar de que forma a IA pode contribuir para a modernização do sistema, promovendo maior eficiência operacional, melhorando a usabilidade para os usuários e automatizando tarefas repetitivas, o que pode resultar na redução da carga de trabalho dos servidores. Além disso, busca-se compreender como a adoção dessa tecnologia pode fomentar a inovação na gestão documental e nos fluxos administrativos, alinhando-se aos princípios da transformação digital no setor público.</t>
  </si>
  <si>
    <t>A aquisição de uma estante expositora de livros se faz necessária para organizar de forma adequada os exemplares disponíveis para doação, atualmente dispostos de maneira improvisada sobre uma mesa de estudo. A estante permitirá melhor visualização, acesso e aproveitamento do espaço na recepção, além de proporcionar uma apresentação mais atrativa e funcional ao público.</t>
  </si>
  <si>
    <t>Em razão da demanda por exposições de materiais internos, torna-se necessária a aquisição de um expositor porta-livro de mesa, que permita a apresentação dos exemplares de forma segura e adequada. O item garante a visibilidade dos livros em destaque sem comprometer sua integridade física, contribuindo para a conservação e valorização do acervo exposto."</t>
  </si>
  <si>
    <t>Necessidade de sistema som e imagem fixo para eventos no auditório.</t>
  </si>
  <si>
    <t>Promover a saúde e qualidade de vida no ambiente de trabalho dos servidores, criando um ambiente mais saudável e positivo. Com ações que vão desde a prevenção de doenças até a promoção do bem estar físico e emocional.</t>
  </si>
  <si>
    <t>Capacitar servidores e agentes públicos do Poder Executivo Estadual, Municipal, Legislativo e Federal no Sistema e-Docs, aprimorando suas habilidades para gerir documentos eletrônicos, processos e encaminhamentos. As capacitações EaD vão proporcionar uma compreensão prática do funcionamento do sistema, desde a elaboração de documentos até a utilização de painéis de informações e atualizações recentes</t>
  </si>
  <si>
    <t>A participação em eventos de Inovação e Transformação Digital é estratégica para a Gerência de Sistemas e Transformação Digital do APEES, pois permite acompanhar tendências, compartilhar experiências e identificar soluções que podem ser aplicadas na modernização dos sistemas e serviços digitais do Estado. Esses espaços fortalecem a atuação da gerência na busca por maior eficiência, automação de processos e melhoria da experiência do usuário, alinhando-se aos objetivos do Governo Digital Estadual.</t>
  </si>
  <si>
    <t>Participação em eventos de Inovação e Transformação Digital na Gestão Pública:
- CONSAD - Congresso de Gestão Pública
- SECOP - Tic para Gestão Pública do Brasil
- ENAP - Semana de Inovação</t>
  </si>
  <si>
    <t>Observações (Opcional)</t>
  </si>
  <si>
    <t>Contrato para 12 meses</t>
  </si>
  <si>
    <t>Compra internacional; Valor convertido para o Real</t>
  </si>
  <si>
    <t xml:space="preserve">Contratação de Docentes Credenciado na ESESP.
Carga Horária: 08h 
Observação1: a memória de cálculo foi construida com base nos valores estabelecidos pelo Decreto nº 4778-R da ESESP. 
Observação2: foi considerado o valor de R$ 123,00 h/a vezes carga horária do curso (8h/a) vezes a quantidade de turmas (40). </t>
  </si>
  <si>
    <t>Contratação de Docentes Assistentes Credenciado na ESESP para apoiar nas turmas de E-Docs.
Carga Horária: 08h 
Observação1: a memória de cálculo foi construida com base nos valores estabelecidos pelo Decreto nº 4778-R da ESESP. 
Observação2: foi considerado o valor de R$ 17,00 h/a vezes carga horária do curso (8h/a) vezes a quantidade de turmas (40).</t>
  </si>
  <si>
    <t>Contratação de 08h/a de Palestrante para atuar nos Eventos de Abertura e Fechamento das Atividades de e-Docs. Será realizado em 02 (dois) momentos durante o Ano 2026: previsão Maio e Dezembro.
Observação1: a memória de cálculo foi construida com base nos valores estabelecidos pelo Decreto nº 4778-R da ESESP. 
Observação2: foi considerado o valor de R$ 411,00 h/a e vezes a carga horária de contratação (8h/a).</t>
  </si>
  <si>
    <t>Contratação de 160h/a de Coordenação para atuar no planejamento e gestão dos cursos E-Docs durante o exercício de 2026.
Observação1: a memória de cálculo foi construida com base nos valores estabelecidos pelo Decreto nº 4778-R da ESESP. 
Observação2: foi considerado o valor de R$ 20,00 h/a, vezes a carga horária de contratação (160h/a), vezes a quantidade de meses (10).</t>
  </si>
  <si>
    <t>Previsão de renovação por um período de 12 (doze) meses.</t>
  </si>
  <si>
    <t>A quantidade de 90 diárias, está considerando a implantação de e-Docs em 02 (dois) municípios por mês.
O projeto completo de implantação de e-Docs no municípios, tem a duração de 01 (uma) semana, sendo:
1º dia: locomoção, reunião de planejamento e visita técnica.
2º dia: Curso e-Docs
3º dia: Curso e-Docs
4º dia: Curso Pontos Focais e-Docs (manhã)
4º dia: Curso Sistema Lotação (tarde)
5º dia: acompanhamento no ambiente de produção e-Docs</t>
  </si>
  <si>
    <t>O valor total corresponde a contratação de 03 (três) Profissionais Especializados em desenvolvimento de Software Sênior.
- Foi considerando o valor estimativo contido na ARP do MGI - Processo de Contratação SEI/MGI 19974.100603/2022-45 – Lote 01 do Termo de Referência 9/2023. Valor Unitário: R$ 27.192,53
- Previsão Orçamentária para 12 (doze) meses</t>
  </si>
  <si>
    <t xml:space="preserve">Para visitas técnicas e particpação em eventos </t>
  </si>
  <si>
    <t xml:space="preserve">Contratação de Docente Credenciado na ESESP
Carga Horária: 04h 
Observação1: a memória de cálculo foi construida com base nos valores estabelecidos pelo Decreto nº 4778-R da ESESP. 
Observação2: foi considerado o valor de R$ 123,00 h/a vezes carga horária do curso (4h/a) vezes a quantidade de turmas (30). </t>
  </si>
  <si>
    <t>Contratação de Docentes Assistentes Credenciado na ESESP para apoiar nas turmas de Pontos Focais e-Docs.
Carga Horária: 04h 
Observação1: a memória de cálculo foi construida com base nos valores estabelecidos pelo Decreto nº 4778-R da ESESP. 
Observação2: foi considerado o valor de R$ 17,00 h/a vezes carga horária do curso (4h/a) vezes a quantidade de turmas (30).</t>
  </si>
  <si>
    <t xml:space="preserve">Contratação de Docentes Credenciado na ESESP 
Carga Horária: 04h 
Observação1: a memória de cálculo foi construida com base nos valores estabelecidos pelo Decreto nº 4778-R da ESESP. 
Observação2: foi considerado o valor de R$ 123,00 h/a vezes carga horária do curso (4h/a) vezes a quantidade de turmas (20). </t>
  </si>
  <si>
    <t>Contratação de Docentes Assistentes para apoiar turmas de Pontos Focais Gestores de PCD e-Docs. 
Observação1: a memória de cálculo foi construida com base nos valores estabelecidos pelo Decreto nº 4778-R da ESESP. 
Observação2: foi considerado o valor de R$ 17,00 h/a vezes carga horária do curso (4h/a) vezes a quantidade de turmas (20).</t>
  </si>
  <si>
    <t>A quantidade de unidades corresponde a contratação de 02 (dois) bolsistas por um período de 12 (doze) meses com um valor de R$ 4.000,00 mês, conforme as Resolução CCAF nº 192, 07/12/2017 e Resolução nº 345, 30/08/2024. LC nº 964/2021 e Dec. nº 1.459-R, 10/03/2005.</t>
  </si>
  <si>
    <t>Contratação de 40h/a de Docente Conteudista para revisão, implementação e gravação dos Curso EaD relacionados ao tema e-Docs.
Observação1: a memória de cálculo foi construida com base nos valores estabelecidos pelo Decreto nº 4778-R da ESESP. 
Observação2: foi considerado o valor de R$ 123,00 h/a, vezes a carga horária de contratação (80h/a).</t>
  </si>
  <si>
    <t>A quantidade de 06 (seis) unidades, corresponde as passagens de ida e volda.</t>
  </si>
  <si>
    <t>A quantidade de 14 unidades, corresponde a estadia de 3 + 40% diarias para dois Servidores vezes a quantidade de 03 eventos previstos no PCA. O valor previsto foi calculado atraves do site da SEP. Considerando ser diárias Nacionais, é acrescido 20% no valor da diária.</t>
  </si>
  <si>
    <t>GAMEC</t>
  </si>
  <si>
    <t>GAP</t>
  </si>
  <si>
    <t>GTI</t>
  </si>
  <si>
    <t>GEDOC</t>
  </si>
  <si>
    <t>GAF</t>
  </si>
  <si>
    <t>GESTAD</t>
  </si>
  <si>
    <t>TOTAL ALTO</t>
  </si>
  <si>
    <t>TOTAL MÉDIO</t>
  </si>
  <si>
    <t>QUALIVIDA</t>
  </si>
  <si>
    <t>TOTAL BAIXO</t>
  </si>
  <si>
    <t xml:space="preserve">ARQUIVO PÚBLICO DO ESTADO DO ESPÍRITO SANTO </t>
  </si>
  <si>
    <t>GERÊNCIA ADMINISTRATIVA</t>
  </si>
  <si>
    <t>CUSTEIO</t>
  </si>
  <si>
    <t>PRIORIDADE ALTA</t>
  </si>
  <si>
    <t>PRIORIDADE MÉDIA</t>
  </si>
  <si>
    <t>PRIORIDADE BAIXA</t>
  </si>
  <si>
    <t>TOTAL GERAL</t>
  </si>
  <si>
    <t>Prestação De Serviços De Limpeza, Conservação e Copeiragem</t>
  </si>
  <si>
    <t>Prestação de Serviços de Manutenção Preventiva e Corretiva de Purificadores de Água, incluindo o Fornecimento de Peças</t>
  </si>
  <si>
    <t>INVESTIMENTO</t>
  </si>
  <si>
    <t>Auxilio Transporte dos Servidores do APEES</t>
  </si>
  <si>
    <t>Assinatura do Jornal digital e Impresso de A Tribuna Digital, pelo período de 12 meses</t>
  </si>
  <si>
    <t>Prestação de serviços administrativos e de suporte de nível operacional, por meio de postos de Assistentes Administrativos e Encarregados - MGS</t>
  </si>
  <si>
    <t xml:space="preserve">Material de Limpeza e Higienização </t>
  </si>
  <si>
    <t>Gênero Alimenticios (café e açucar)</t>
  </si>
  <si>
    <t>Material elétrico/eletrônico (Lâmpadas tubulares)</t>
  </si>
  <si>
    <t>Material de expediente</t>
  </si>
  <si>
    <t>Unid/cx/pacotes</t>
  </si>
  <si>
    <t>Pacotes</t>
  </si>
  <si>
    <t>Aquisição de Certificados Digitais</t>
  </si>
  <si>
    <t>Existente a ser renovado</t>
  </si>
  <si>
    <t>Novo</t>
  </si>
  <si>
    <t>Existente não renovável</t>
  </si>
  <si>
    <t>1 - NÃO DEFINIDO</t>
  </si>
  <si>
    <t>40 - OUTROS SERVIÇOS DE TERCEIROS - PESSOA JURÍDICA</t>
  </si>
  <si>
    <t>38 - LOCAÇÃO DE MÃO-DE-OBRA</t>
  </si>
  <si>
    <t>Serviço de Vigilância</t>
  </si>
  <si>
    <t>V2</t>
  </si>
  <si>
    <t>V3</t>
  </si>
  <si>
    <t>Contrato para 06 meses</t>
  </si>
  <si>
    <t>Aquisição de material para restauração e conservação de acervo documental</t>
  </si>
  <si>
    <t>Materiais específicos para acondicionamento, higienização e restauração de acervo permanente.</t>
  </si>
  <si>
    <t>Certificado Digital</t>
  </si>
  <si>
    <t>Rosâgela Vetoraze, Marcelo Mazzon e Cristiane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</si>
</sst>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mm/yyyy"/>
    <numFmt numFmtId="165" formatCode="dd/mm/yy;@"/>
  </numFmts>
  <fonts count="49" x14ac:knownFonts="1">
    <font>
      <sz val="10"/>
      <color rgb="FF000000"/>
      <name val="Arial"/>
      <scheme val="minor"/>
    </font>
    <font>
      <sz val="11"/>
      <color theme="1"/>
      <name val="Arial"/>
      <family val="2"/>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1"/>
      <color theme="1"/>
      <name val="Arial"/>
      <family val="2"/>
      <scheme val="minor"/>
    </font>
    <font>
      <sz val="11"/>
      <color theme="0"/>
      <name val="Arial"/>
      <family val="2"/>
      <scheme val="minor"/>
    </font>
    <font>
      <b/>
      <sz val="14"/>
      <color theme="0"/>
      <name val="Arial"/>
      <family val="2"/>
      <scheme val="minor"/>
    </font>
    <font>
      <sz val="11"/>
      <name val="Arial"/>
      <family val="2"/>
      <scheme val="minor"/>
    </font>
    <font>
      <b/>
      <sz val="10"/>
      <name val="Times New Roman"/>
      <family val="1"/>
    </font>
    <font>
      <sz val="8"/>
      <name val="Arial"/>
      <family val="2"/>
      <scheme val="minor"/>
    </font>
    <font>
      <sz val="10"/>
      <color rgb="FF000000"/>
      <name val="Times New Roman"/>
      <family val="1"/>
    </font>
    <font>
      <b/>
      <sz val="16"/>
      <color theme="0"/>
      <name val="Times New Roman"/>
      <family val="1"/>
    </font>
    <font>
      <sz val="10"/>
      <color theme="0"/>
      <name val="Times New Roman"/>
      <family val="1"/>
    </font>
    <font>
      <b/>
      <sz val="11"/>
      <name val="Arial"/>
      <family val="2"/>
      <scheme val="minor"/>
    </font>
    <font>
      <sz val="10"/>
      <color rgb="FF000000"/>
      <name val="Arial"/>
      <family val="2"/>
      <scheme val="minor"/>
    </font>
    <font>
      <sz val="8"/>
      <color rgb="FF000000"/>
      <name val="Times New Roman"/>
      <family val="1"/>
    </font>
    <font>
      <b/>
      <sz val="8"/>
      <color rgb="FF000000"/>
      <name val="Times New Roman"/>
      <family val="1"/>
    </font>
    <font>
      <sz val="10"/>
      <color rgb="FF000000"/>
      <name val="Arial"/>
      <family val="2"/>
      <scheme val="minor"/>
    </font>
    <font>
      <sz val="9"/>
      <color rgb="FF000000"/>
      <name val="Times New Roman"/>
      <family val="1"/>
    </font>
    <font>
      <b/>
      <sz val="9"/>
      <name val="Times New Roman"/>
      <family val="1"/>
    </font>
    <font>
      <b/>
      <sz val="9"/>
      <color rgb="FF000000"/>
      <name val="Times New Roman"/>
      <family val="1"/>
    </font>
    <font>
      <b/>
      <sz val="9"/>
      <color theme="0"/>
      <name val="Arial"/>
      <family val="2"/>
      <scheme val="major"/>
    </font>
    <font>
      <b/>
      <sz val="9"/>
      <color theme="1"/>
      <name val="Arial"/>
      <family val="2"/>
      <scheme val="major"/>
    </font>
    <font>
      <sz val="9"/>
      <color rgb="FF000000"/>
      <name val="Arial"/>
      <family val="2"/>
      <scheme val="major"/>
    </font>
    <font>
      <sz val="9"/>
      <color theme="1"/>
      <name val="Arial"/>
      <family val="2"/>
      <scheme val="major"/>
    </font>
    <font>
      <sz val="9"/>
      <name val="Arial"/>
      <family val="2"/>
      <scheme val="major"/>
    </font>
    <font>
      <sz val="9"/>
      <color rgb="FFFF0000"/>
      <name val="Arial"/>
      <family val="2"/>
      <scheme val="major"/>
    </font>
    <font>
      <b/>
      <sz val="9"/>
      <color rgb="FF000000"/>
      <name val="Arial"/>
      <family val="2"/>
      <scheme val="major"/>
    </font>
    <font>
      <sz val="9"/>
      <color theme="0"/>
      <name val="Arial"/>
      <family val="2"/>
      <scheme val="major"/>
    </font>
    <font>
      <b/>
      <sz val="9"/>
      <name val="Arial"/>
      <family val="2"/>
      <scheme val="minor"/>
    </font>
    <font>
      <sz val="9"/>
      <color rgb="FF000000"/>
      <name val="Arial"/>
      <family val="2"/>
      <scheme val="minor"/>
    </font>
    <font>
      <b/>
      <sz val="9"/>
      <color theme="0"/>
      <name val="Arial"/>
      <family val="2"/>
      <scheme val="minor"/>
    </font>
    <font>
      <b/>
      <sz val="9"/>
      <color rgb="FF000000"/>
      <name val="Arial"/>
      <family val="2"/>
      <scheme val="minor"/>
    </font>
    <font>
      <sz val="9"/>
      <color theme="0"/>
      <name val="Arial"/>
      <family val="2"/>
      <scheme val="minor"/>
    </font>
    <font>
      <sz val="9"/>
      <color theme="1"/>
      <name val="Arial"/>
      <family val="2"/>
      <scheme val="minor"/>
    </font>
    <font>
      <sz val="9"/>
      <name val="Arial"/>
      <family val="2"/>
      <scheme val="minor"/>
    </font>
    <font>
      <b/>
      <sz val="9"/>
      <color theme="1"/>
      <name val="Arial"/>
      <family val="2"/>
      <scheme val="minor"/>
    </font>
    <font>
      <sz val="9"/>
      <color rgb="FFFF0000"/>
      <name val="Arial"/>
      <family val="2"/>
      <scheme val="minor"/>
    </font>
    <font>
      <b/>
      <sz val="12"/>
      <color rgb="FF000000"/>
      <name val="Times New Roman"/>
      <family val="1"/>
    </font>
    <font>
      <sz val="12"/>
      <color rgb="FF000000"/>
      <name val="Arial"/>
      <family val="2"/>
      <scheme val="minor"/>
    </font>
    <font>
      <sz val="10"/>
      <color theme="1"/>
      <name val="Times New Roman"/>
      <family val="1"/>
    </font>
    <font>
      <b/>
      <sz val="10"/>
      <color rgb="FF000000"/>
      <name val="Times New Roman"/>
      <family val="1"/>
    </font>
    <font>
      <b/>
      <sz val="10"/>
      <color rgb="FF000000"/>
      <name val="Arial"/>
      <family val="2"/>
      <scheme val="minor"/>
    </font>
    <font>
      <sz val="10"/>
      <name val="Times New Roman"/>
      <family val="1"/>
    </font>
    <font>
      <b/>
      <sz val="9"/>
      <color rgb="FFFF0000"/>
      <name val="Arial"/>
      <family val="2"/>
      <scheme val="minor"/>
    </font>
    <font>
      <sz val="10"/>
      <color rgb="FFFF0000"/>
      <name val="Times New Roman"/>
      <family val="1"/>
    </font>
    <font>
      <sz val="9"/>
      <color theme="1"/>
      <name val="Arial"/>
      <family val="2"/>
    </font>
  </fonts>
  <fills count="17">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
      <patternFill patternType="solid">
        <fgColor rgb="FFFFFF00"/>
        <bgColor indexed="64"/>
      </patternFill>
    </fill>
    <fill>
      <patternFill patternType="solid">
        <fgColor theme="9"/>
        <bgColor indexed="64"/>
      </patternFill>
    </fill>
    <fill>
      <patternFill patternType="solid">
        <fgColor rgb="FFFF0000"/>
        <bgColor indexed="64"/>
      </patternFill>
    </fill>
    <fill>
      <patternFill patternType="solid">
        <fgColor theme="2" tint="-0.34998626667073579"/>
        <bgColor indexed="64"/>
      </patternFill>
    </fill>
    <fill>
      <patternFill patternType="solid">
        <fgColor theme="0" tint="-0.34998626667073579"/>
        <bgColor indexed="64"/>
      </patternFill>
    </fill>
    <fill>
      <patternFill patternType="solid">
        <fgColor theme="2" tint="-0.14999847407452621"/>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xf numFmtId="0" fontId="2" fillId="0" borderId="0"/>
    <xf numFmtId="44" fontId="19" fillId="0" borderId="0" applyFont="0" applyFill="0" applyBorder="0" applyAlignment="0" applyProtection="0"/>
    <xf numFmtId="0" fontId="16" fillId="0" borderId="0"/>
    <xf numFmtId="44" fontId="16"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6" fillId="0" borderId="0"/>
    <xf numFmtId="0" fontId="16" fillId="0" borderId="0"/>
    <xf numFmtId="44" fontId="16" fillId="0" borderId="0" applyFont="0" applyFill="0" applyBorder="0" applyAlignment="0" applyProtection="0"/>
    <xf numFmtId="44" fontId="16"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4" fontId="16" fillId="0" borderId="0" applyFont="0" applyFill="0" applyBorder="0" applyAlignment="0" applyProtection="0"/>
    <xf numFmtId="0" fontId="1" fillId="0" borderId="0"/>
    <xf numFmtId="0" fontId="1" fillId="0" borderId="0"/>
    <xf numFmtId="44" fontId="19" fillId="0" borderId="0" applyFont="0" applyFill="0" applyBorder="0" applyAlignment="0" applyProtection="0"/>
  </cellStyleXfs>
  <cellXfs count="227">
    <xf numFmtId="0" fontId="0" fillId="0" borderId="0" xfId="0"/>
    <xf numFmtId="0" fontId="2" fillId="0" borderId="0" xfId="1"/>
    <xf numFmtId="0" fontId="2" fillId="4" borderId="4" xfId="1" applyFill="1" applyBorder="1" applyAlignment="1">
      <alignment horizontal="left" vertical="center"/>
    </xf>
    <xf numFmtId="0" fontId="2" fillId="5" borderId="0" xfId="1" applyFill="1"/>
    <xf numFmtId="0" fontId="6" fillId="5" borderId="0" xfId="1" applyFont="1" applyFill="1" applyAlignment="1">
      <alignment horizontal="left" vertical="center"/>
    </xf>
    <xf numFmtId="0" fontId="2" fillId="4" borderId="0" xfId="1" applyFill="1" applyAlignment="1">
      <alignment horizontal="left" vertical="center" wrapText="1"/>
    </xf>
    <xf numFmtId="0" fontId="7" fillId="6" borderId="0" xfId="1" applyFont="1" applyFill="1"/>
    <xf numFmtId="0" fontId="8" fillId="6" borderId="0" xfId="1" applyFont="1" applyFill="1"/>
    <xf numFmtId="0" fontId="2" fillId="4" borderId="4" xfId="1" applyFill="1" applyBorder="1" applyAlignment="1">
      <alignment horizontal="left" vertical="center" wrapText="1"/>
    </xf>
    <xf numFmtId="0" fontId="9" fillId="4" borderId="4" xfId="1" applyFont="1" applyFill="1" applyBorder="1" applyAlignment="1">
      <alignment wrapText="1"/>
    </xf>
    <xf numFmtId="0" fontId="10" fillId="4" borderId="0" xfId="1" applyFont="1" applyFill="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4" fillId="2" borderId="1" xfId="0" applyFont="1" applyFill="1" applyBorder="1" applyAlignment="1">
      <alignment horizontal="center" vertical="center" wrapText="1"/>
    </xf>
    <xf numFmtId="0" fontId="9" fillId="4" borderId="0" xfId="1" applyFont="1" applyFill="1" applyAlignment="1">
      <alignment vertical="top" wrapText="1"/>
    </xf>
    <xf numFmtId="0" fontId="12"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left" vertical="center" wrapText="1"/>
    </xf>
    <xf numFmtId="0" fontId="4" fillId="2" borderId="11" xfId="0" applyFont="1" applyFill="1" applyBorder="1" applyAlignment="1">
      <alignment horizontal="center" vertical="center" wrapText="1"/>
    </xf>
    <xf numFmtId="0" fontId="0" fillId="0" borderId="0" xfId="0" applyAlignment="1">
      <alignment wrapText="1"/>
    </xf>
    <xf numFmtId="0" fontId="3" fillId="0" borderId="1" xfId="0" applyFont="1" applyBorder="1" applyAlignment="1">
      <alignment wrapText="1"/>
    </xf>
    <xf numFmtId="0" fontId="3" fillId="0" borderId="2" xfId="0" applyFont="1" applyBorder="1" applyAlignment="1">
      <alignment wrapText="1"/>
    </xf>
    <xf numFmtId="0" fontId="16" fillId="0" borderId="2" xfId="0" applyFont="1" applyBorder="1" applyAlignment="1">
      <alignment wrapText="1"/>
    </xf>
    <xf numFmtId="0" fontId="0" fillId="0" borderId="2" xfId="0" applyBorder="1" applyAlignment="1">
      <alignment wrapText="1"/>
    </xf>
    <xf numFmtId="0" fontId="0" fillId="0" borderId="1" xfId="0"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44" fontId="22" fillId="0" borderId="1" xfId="2" applyFont="1" applyBorder="1" applyAlignment="1">
      <alignment horizontal="center" vertical="center" wrapText="1"/>
    </xf>
    <xf numFmtId="0" fontId="23" fillId="9" borderId="12" xfId="0" applyFont="1" applyFill="1" applyBorder="1" applyAlignment="1">
      <alignment horizontal="center" vertical="center" wrapText="1"/>
    </xf>
    <xf numFmtId="0" fontId="25" fillId="0" borderId="1" xfId="3" applyFont="1" applyBorder="1" applyAlignment="1">
      <alignment horizontal="center" vertical="center" wrapText="1"/>
    </xf>
    <xf numFmtId="0" fontId="26" fillId="0" borderId="1" xfId="3" applyFont="1" applyBorder="1" applyAlignment="1">
      <alignment horizontal="center" vertical="center" wrapText="1"/>
    </xf>
    <xf numFmtId="44" fontId="26" fillId="0" borderId="1" xfId="2" applyFont="1" applyBorder="1" applyAlignment="1">
      <alignment horizontal="center" vertical="center" wrapText="1"/>
    </xf>
    <xf numFmtId="4" fontId="26" fillId="0" borderId="1" xfId="3" applyNumberFormat="1" applyFont="1" applyBorder="1" applyAlignment="1">
      <alignment horizontal="center" vertical="center" wrapText="1"/>
    </xf>
    <xf numFmtId="17" fontId="26" fillId="0" borderId="1" xfId="3" applyNumberFormat="1" applyFont="1" applyBorder="1" applyAlignment="1">
      <alignment horizontal="center" vertical="center" wrapText="1"/>
    </xf>
    <xf numFmtId="0" fontId="26" fillId="0" borderId="1" xfId="0" applyFont="1" applyBorder="1" applyAlignment="1">
      <alignment horizontal="center" vertical="center" wrapText="1"/>
    </xf>
    <xf numFmtId="4" fontId="26" fillId="0" borderId="1" xfId="0" applyNumberFormat="1" applyFont="1" applyBorder="1" applyAlignment="1">
      <alignment horizontal="center" vertical="center" wrapText="1"/>
    </xf>
    <xf numFmtId="17" fontId="26" fillId="0" borderId="1" xfId="0" applyNumberFormat="1"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164" fontId="26"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26" fillId="3" borderId="1" xfId="3" applyFont="1" applyFill="1" applyBorder="1" applyAlignment="1">
      <alignment horizontal="center" vertical="center" wrapText="1"/>
    </xf>
    <xf numFmtId="14" fontId="26" fillId="0" borderId="1" xfId="3" applyNumberFormat="1" applyFont="1" applyBorder="1" applyAlignment="1">
      <alignment horizontal="center" vertical="center" wrapText="1"/>
    </xf>
    <xf numFmtId="44" fontId="27" fillId="0" borderId="1" xfId="2" applyFont="1" applyBorder="1" applyAlignment="1">
      <alignment horizontal="center" vertical="center" wrapText="1"/>
    </xf>
    <xf numFmtId="0" fontId="28" fillId="0" borderId="1" xfId="3" applyFont="1" applyBorder="1" applyAlignment="1">
      <alignment horizontal="center" vertical="center" wrapText="1"/>
    </xf>
    <xf numFmtId="0" fontId="27" fillId="0" borderId="1" xfId="3"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44" fontId="26" fillId="0" borderId="1" xfId="2" applyFont="1" applyBorder="1" applyAlignment="1">
      <alignment horizontal="center" vertical="center"/>
    </xf>
    <xf numFmtId="0" fontId="25" fillId="0" borderId="1" xfId="0" applyFont="1" applyBorder="1" applyAlignment="1">
      <alignment horizontal="center" vertical="center"/>
    </xf>
    <xf numFmtId="165" fontId="26" fillId="0" borderId="1" xfId="0" applyNumberFormat="1" applyFont="1" applyBorder="1" applyAlignment="1">
      <alignment horizontal="center" vertical="center" wrapText="1"/>
    </xf>
    <xf numFmtId="44" fontId="26" fillId="0" borderId="1" xfId="2" applyFont="1" applyFill="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44" fontId="27" fillId="0" borderId="1" xfId="2" applyFont="1" applyBorder="1" applyAlignment="1">
      <alignment horizontal="center" vertical="center"/>
    </xf>
    <xf numFmtId="14" fontId="26"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0" fontId="27" fillId="0" borderId="1" xfId="0" applyFont="1" applyBorder="1" applyAlignment="1">
      <alignment horizontal="center" vertical="center" wrapText="1" shrinkToFit="1"/>
    </xf>
    <xf numFmtId="0" fontId="28" fillId="0" borderId="1" xfId="0" applyFont="1" applyBorder="1" applyAlignment="1">
      <alignment horizontal="center" vertical="center" wrapText="1"/>
    </xf>
    <xf numFmtId="0" fontId="27" fillId="4" borderId="1" xfId="0" applyFont="1" applyFill="1" applyBorder="1" applyAlignment="1">
      <alignment horizontal="center" vertical="center"/>
    </xf>
    <xf numFmtId="44" fontId="27" fillId="0" borderId="1" xfId="2" applyFont="1" applyFill="1" applyBorder="1" applyAlignment="1">
      <alignment horizontal="center" vertical="center"/>
    </xf>
    <xf numFmtId="0" fontId="29" fillId="11" borderId="1" xfId="0" applyFont="1" applyFill="1" applyBorder="1" applyAlignment="1">
      <alignment horizontal="center" vertical="center"/>
    </xf>
    <xf numFmtId="0" fontId="25" fillId="11" borderId="1" xfId="0" applyFont="1" applyFill="1" applyBorder="1" applyAlignment="1">
      <alignment horizontal="center" vertical="center" wrapText="1"/>
    </xf>
    <xf numFmtId="44" fontId="25" fillId="11" borderId="1" xfId="0" applyNumberFormat="1" applyFont="1" applyFill="1" applyBorder="1" applyAlignment="1">
      <alignment horizontal="center" vertical="center" wrapText="1"/>
    </xf>
    <xf numFmtId="4"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44" fontId="25" fillId="0" borderId="1" xfId="2" applyFont="1" applyBorder="1" applyAlignment="1">
      <alignment horizontal="center" vertical="center" wrapText="1"/>
    </xf>
    <xf numFmtId="0" fontId="29" fillId="10"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44" fontId="25" fillId="10" borderId="1" xfId="0" applyNumberFormat="1"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4" fontId="25" fillId="12"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0" fontId="29" fillId="0" borderId="5" xfId="0" applyFont="1" applyBorder="1" applyAlignment="1">
      <alignment horizontal="left"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wrapText="1"/>
    </xf>
    <xf numFmtId="44" fontId="26" fillId="0" borderId="1" xfId="5" applyFont="1" applyFill="1" applyBorder="1" applyAlignment="1">
      <alignment horizontal="center" vertical="center" wrapText="1"/>
    </xf>
    <xf numFmtId="0" fontId="26" fillId="0" borderId="1" xfId="0" applyFont="1" applyBorder="1" applyAlignment="1">
      <alignment horizontal="justify" vertical="center" wrapText="1"/>
    </xf>
    <xf numFmtId="0" fontId="20" fillId="0" borderId="1" xfId="0" applyFont="1" applyBorder="1" applyAlignment="1">
      <alignment horizontal="center" vertical="center" wrapText="1"/>
    </xf>
    <xf numFmtId="44" fontId="26" fillId="0" borderId="1" xfId="3" applyNumberFormat="1" applyFont="1" applyBorder="1" applyAlignment="1">
      <alignment horizontal="center" vertical="center" wrapText="1"/>
    </xf>
    <xf numFmtId="44" fontId="26" fillId="0" borderId="1" xfId="4" applyFont="1" applyFill="1" applyBorder="1" applyAlignment="1">
      <alignment horizontal="center" vertical="center" wrapText="1"/>
    </xf>
    <xf numFmtId="44" fontId="27" fillId="0" borderId="1" xfId="0" applyNumberFormat="1" applyFont="1" applyBorder="1" applyAlignment="1">
      <alignment horizontal="center" vertical="center"/>
    </xf>
    <xf numFmtId="44" fontId="26" fillId="0" borderId="1" xfId="0" applyNumberFormat="1" applyFont="1" applyBorder="1" applyAlignment="1">
      <alignment horizontal="center" vertical="center" wrapText="1"/>
    </xf>
    <xf numFmtId="44" fontId="25" fillId="0" borderId="1" xfId="4" applyFont="1" applyFill="1" applyBorder="1" applyAlignment="1">
      <alignment horizontal="center" vertical="center" wrapText="1"/>
    </xf>
    <xf numFmtId="0" fontId="24" fillId="0" borderId="1" xfId="0" applyFont="1" applyBorder="1" applyAlignment="1">
      <alignment vertical="center" wrapText="1"/>
    </xf>
    <xf numFmtId="0" fontId="29" fillId="0" borderId="1" xfId="0" applyFont="1" applyBorder="1" applyAlignment="1">
      <alignment vertical="center" wrapText="1"/>
    </xf>
    <xf numFmtId="0" fontId="32" fillId="0" borderId="0" xfId="0" applyFont="1" applyAlignment="1">
      <alignment horizontal="center" vertical="center" wrapText="1"/>
    </xf>
    <xf numFmtId="0" fontId="34" fillId="0" borderId="5" xfId="0" applyFont="1" applyBorder="1" applyAlignment="1">
      <alignment horizontal="left" vertical="center" wrapText="1"/>
    </xf>
    <xf numFmtId="0" fontId="32" fillId="0" borderId="5" xfId="0" applyFont="1" applyBorder="1" applyAlignment="1">
      <alignment horizontal="center" vertical="center" wrapText="1"/>
    </xf>
    <xf numFmtId="0" fontId="33" fillId="9" borderId="12" xfId="0" applyFont="1" applyFill="1" applyBorder="1" applyAlignment="1">
      <alignment horizontal="center" vertical="center" wrapText="1"/>
    </xf>
    <xf numFmtId="0" fontId="35"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44" fontId="36" fillId="0" borderId="1" xfId="2" applyFont="1" applyBorder="1" applyAlignment="1">
      <alignment horizontal="center" vertical="center"/>
    </xf>
    <xf numFmtId="0" fontId="32" fillId="0" borderId="1" xfId="0" applyFont="1" applyBorder="1" applyAlignment="1">
      <alignment horizontal="center" vertical="center"/>
    </xf>
    <xf numFmtId="165" fontId="36" fillId="0" borderId="1" xfId="0" applyNumberFormat="1" applyFont="1" applyBorder="1" applyAlignment="1">
      <alignment horizontal="center" vertical="center" wrapText="1"/>
    </xf>
    <xf numFmtId="44" fontId="36" fillId="0" borderId="1" xfId="2" applyFont="1" applyFill="1" applyBorder="1" applyAlignment="1">
      <alignment horizontal="center" vertical="center"/>
    </xf>
    <xf numFmtId="44" fontId="36" fillId="0" borderId="1" xfId="2"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44" fontId="37" fillId="0" borderId="1" xfId="2" applyFont="1" applyFill="1" applyBorder="1" applyAlignment="1">
      <alignment horizontal="center" vertical="center"/>
    </xf>
    <xf numFmtId="14" fontId="36"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44" fontId="37" fillId="0" borderId="1" xfId="2" applyFont="1" applyBorder="1" applyAlignment="1">
      <alignment horizontal="center" vertical="center"/>
    </xf>
    <xf numFmtId="0" fontId="39" fillId="0" borderId="1" xfId="0" applyFont="1" applyBorder="1" applyAlignment="1">
      <alignment horizontal="center" vertical="center" wrapText="1"/>
    </xf>
    <xf numFmtId="0" fontId="37" fillId="4" borderId="1" xfId="0" applyFont="1" applyFill="1" applyBorder="1" applyAlignment="1">
      <alignment horizontal="center" vertical="center"/>
    </xf>
    <xf numFmtId="0" fontId="32" fillId="0" borderId="1" xfId="3" applyFont="1" applyBorder="1" applyAlignment="1">
      <alignment horizontal="center" vertical="center" wrapText="1"/>
    </xf>
    <xf numFmtId="0" fontId="36" fillId="0" borderId="1" xfId="3" applyFont="1" applyBorder="1" applyAlignment="1">
      <alignment horizontal="center" vertical="center" wrapText="1"/>
    </xf>
    <xf numFmtId="17" fontId="36" fillId="0" borderId="1" xfId="3"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17" fontId="36" fillId="0" borderId="1" xfId="0" applyNumberFormat="1" applyFont="1" applyBorder="1" applyAlignment="1">
      <alignment horizontal="center" vertical="center" wrapText="1"/>
    </xf>
    <xf numFmtId="0" fontId="32" fillId="0" borderId="1" xfId="0" applyFont="1" applyBorder="1" applyAlignment="1">
      <alignment vertical="center" wrapText="1"/>
    </xf>
    <xf numFmtId="0" fontId="36" fillId="3" borderId="1" xfId="0" applyFont="1" applyFill="1" applyBorder="1" applyAlignment="1">
      <alignment horizontal="center" vertical="center" wrapText="1"/>
    </xf>
    <xf numFmtId="164" fontId="36" fillId="0" borderId="1" xfId="0" applyNumberFormat="1" applyFont="1" applyBorder="1" applyAlignment="1">
      <alignment horizontal="center" vertical="center" wrapText="1"/>
    </xf>
    <xf numFmtId="44" fontId="36" fillId="0" borderId="1" xfId="4" applyFont="1" applyFill="1" applyBorder="1" applyAlignment="1">
      <alignment horizontal="center" vertical="center" wrapText="1"/>
    </xf>
    <xf numFmtId="0" fontId="36" fillId="3" borderId="1" xfId="3" applyFont="1" applyFill="1" applyBorder="1" applyAlignment="1">
      <alignment horizontal="center" vertical="center" wrapText="1"/>
    </xf>
    <xf numFmtId="14" fontId="36" fillId="0" borderId="1" xfId="3" applyNumberFormat="1" applyFont="1" applyBorder="1" applyAlignment="1">
      <alignment horizontal="center" vertical="center" wrapText="1"/>
    </xf>
    <xf numFmtId="44" fontId="36" fillId="0" borderId="1" xfId="3" applyNumberFormat="1" applyFont="1" applyBorder="1" applyAlignment="1">
      <alignment horizontal="center" vertical="center" wrapText="1"/>
    </xf>
    <xf numFmtId="44" fontId="37" fillId="0" borderId="1" xfId="2" applyFont="1" applyBorder="1" applyAlignment="1">
      <alignment horizontal="center" vertical="center" wrapText="1"/>
    </xf>
    <xf numFmtId="0" fontId="39" fillId="0" borderId="1" xfId="3" applyFont="1" applyBorder="1" applyAlignment="1">
      <alignment horizontal="center" vertical="center" wrapText="1"/>
    </xf>
    <xf numFmtId="0" fontId="37" fillId="0" borderId="1" xfId="3" applyFont="1" applyBorder="1" applyAlignment="1">
      <alignment horizontal="center" vertical="center" wrapText="1"/>
    </xf>
    <xf numFmtId="0" fontId="34" fillId="0" borderId="0" xfId="0" applyFont="1" applyAlignment="1">
      <alignment horizontal="center" vertical="center" wrapText="1"/>
    </xf>
    <xf numFmtId="44" fontId="34" fillId="11" borderId="1" xfId="0" applyNumberFormat="1"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3" fillId="0" borderId="0" xfId="0" applyFont="1" applyAlignment="1">
      <alignment horizontal="center" vertical="center" wrapText="1"/>
    </xf>
    <xf numFmtId="0" fontId="31" fillId="4" borderId="0" xfId="1" applyFont="1" applyFill="1" applyAlignment="1">
      <alignment horizontal="center" vertical="center" wrapText="1"/>
    </xf>
    <xf numFmtId="0" fontId="3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0" fillId="13" borderId="1" xfId="0" applyFont="1" applyFill="1" applyBorder="1" applyAlignment="1">
      <alignment horizontal="center" vertical="center" wrapText="1"/>
    </xf>
    <xf numFmtId="44" fontId="40" fillId="0" borderId="1" xfId="2" applyFont="1" applyBorder="1" applyAlignment="1">
      <alignment horizontal="center" vertical="center" wrapText="1"/>
    </xf>
    <xf numFmtId="0" fontId="41" fillId="0" borderId="0" xfId="0" applyFont="1" applyAlignment="1">
      <alignment horizontal="center" vertical="center" wrapText="1"/>
    </xf>
    <xf numFmtId="0" fontId="37" fillId="4" borderId="1" xfId="0" applyFont="1" applyFill="1" applyBorder="1" applyAlignment="1">
      <alignment horizontal="center" vertical="center" wrapText="1"/>
    </xf>
    <xf numFmtId="4" fontId="42" fillId="0" borderId="1" xfId="0" applyNumberFormat="1" applyFont="1" applyBorder="1" applyAlignment="1">
      <alignment horizontal="center" vertical="center" wrapText="1"/>
    </xf>
    <xf numFmtId="44" fontId="43" fillId="0" borderId="1" xfId="0" applyNumberFormat="1" applyFont="1" applyBorder="1" applyAlignment="1">
      <alignment horizontal="center" vertical="center" wrapText="1"/>
    </xf>
    <xf numFmtId="0" fontId="43" fillId="14" borderId="1" xfId="0" applyFont="1" applyFill="1" applyBorder="1" applyAlignment="1">
      <alignment horizontal="center" vertical="center" wrapText="1"/>
    </xf>
    <xf numFmtId="44" fontId="0" fillId="0" borderId="0" xfId="0" applyNumberFormat="1"/>
    <xf numFmtId="44" fontId="44" fillId="0" borderId="0" xfId="0" applyNumberFormat="1" applyFont="1"/>
    <xf numFmtId="0" fontId="16" fillId="0" borderId="0" xfId="0" applyFont="1"/>
    <xf numFmtId="0" fontId="45" fillId="0" borderId="1" xfId="0" applyFont="1" applyBorder="1" applyAlignment="1">
      <alignment horizontal="center" vertical="center" wrapText="1"/>
    </xf>
    <xf numFmtId="0" fontId="16" fillId="15" borderId="0" xfId="0" applyFont="1" applyFill="1" applyAlignment="1">
      <alignment horizontal="centerContinuous"/>
    </xf>
    <xf numFmtId="0" fontId="0" fillId="15" borderId="0" xfId="0" applyFill="1" applyAlignment="1">
      <alignment horizontal="centerContinuous"/>
    </xf>
    <xf numFmtId="0" fontId="0" fillId="15" borderId="0" xfId="0" applyFill="1"/>
    <xf numFmtId="0" fontId="16" fillId="16" borderId="0" xfId="0" applyFont="1" applyFill="1"/>
    <xf numFmtId="0" fontId="0" fillId="16" borderId="0" xfId="0" applyFill="1"/>
    <xf numFmtId="0" fontId="16" fillId="15" borderId="0" xfId="0" applyFont="1" applyFill="1" applyAlignment="1">
      <alignment horizontal="left"/>
    </xf>
    <xf numFmtId="0" fontId="16" fillId="16" borderId="0" xfId="0" applyFont="1" applyFill="1" applyAlignment="1">
      <alignment horizontal="centerContinuous"/>
    </xf>
    <xf numFmtId="0" fontId="0" fillId="0" borderId="0" xfId="0" applyAlignment="1">
      <alignment horizontal="center"/>
    </xf>
    <xf numFmtId="0" fontId="0" fillId="16" borderId="0" xfId="0" applyFill="1" applyAlignment="1">
      <alignment horizontal="center"/>
    </xf>
    <xf numFmtId="0" fontId="0" fillId="15" borderId="0" xfId="0" applyFill="1" applyAlignment="1">
      <alignment horizontal="center"/>
    </xf>
    <xf numFmtId="44" fontId="34" fillId="0" borderId="1" xfId="0" applyNumberFormat="1" applyFont="1" applyBorder="1" applyAlignment="1">
      <alignment horizontal="center" vertical="center" wrapText="1"/>
    </xf>
    <xf numFmtId="44" fontId="45" fillId="0" borderId="1"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39" fillId="3" borderId="1" xfId="0" applyFont="1" applyFill="1" applyBorder="1" applyAlignment="1">
      <alignment horizontal="center" vertical="center" wrapText="1"/>
    </xf>
    <xf numFmtId="44" fontId="39" fillId="0" borderId="1" xfId="2" applyFont="1" applyBorder="1" applyAlignment="1">
      <alignment horizontal="center" vertical="center" wrapText="1"/>
    </xf>
    <xf numFmtId="4" fontId="47" fillId="0" borderId="1" xfId="0" applyNumberFormat="1" applyFont="1" applyBorder="1" applyAlignment="1">
      <alignment horizontal="center" vertical="center" wrapText="1"/>
    </xf>
    <xf numFmtId="164" fontId="39" fillId="0" borderId="1" xfId="0" applyNumberFormat="1" applyFont="1" applyBorder="1" applyAlignment="1">
      <alignment horizontal="center" vertical="center" wrapText="1"/>
    </xf>
    <xf numFmtId="44" fontId="46" fillId="11" borderId="1" xfId="0" applyNumberFormat="1"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13" fillId="7" borderId="0" xfId="0" applyFont="1" applyFill="1" applyAlignment="1">
      <alignment horizontal="center" vertical="center" wrapText="1"/>
    </xf>
    <xf numFmtId="0" fontId="23" fillId="9" borderId="8"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10" fillId="4" borderId="0" xfId="1" applyFont="1" applyFill="1" applyAlignment="1">
      <alignment horizontal="center" vertical="center" wrapText="1"/>
    </xf>
    <xf numFmtId="0" fontId="23" fillId="9" borderId="7" xfId="0" applyFont="1" applyFill="1" applyBorder="1" applyAlignment="1">
      <alignment horizontal="center" vertical="center" wrapText="1"/>
    </xf>
    <xf numFmtId="0" fontId="21" fillId="4" borderId="2" xfId="1" applyFont="1" applyFill="1" applyBorder="1" applyAlignment="1">
      <alignment horizontal="center" vertical="center" wrapText="1"/>
    </xf>
    <xf numFmtId="44" fontId="21" fillId="4" borderId="4" xfId="2" applyFont="1" applyFill="1" applyBorder="1" applyAlignment="1">
      <alignment horizontal="center" vertical="center" wrapText="1"/>
    </xf>
    <xf numFmtId="0" fontId="21" fillId="4" borderId="4" xfId="1" applyFont="1" applyFill="1" applyBorder="1" applyAlignment="1">
      <alignment horizontal="center" vertical="center" wrapText="1"/>
    </xf>
    <xf numFmtId="0" fontId="21" fillId="4" borderId="3" xfId="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3" fillId="8" borderId="7" xfId="0" applyFont="1" applyFill="1" applyBorder="1" applyAlignment="1">
      <alignment horizontal="center" vertical="center" wrapText="1"/>
    </xf>
    <xf numFmtId="0" fontId="34" fillId="11" borderId="2"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34" fillId="11" borderId="3" xfId="0" applyFont="1" applyFill="1" applyBorder="1" applyAlignment="1">
      <alignment horizontal="center" vertical="center" wrapText="1"/>
    </xf>
    <xf numFmtId="0" fontId="33" fillId="8" borderId="6"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3" fillId="9" borderId="6"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34" fillId="11" borderId="2"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3" xfId="0" applyFont="1" applyFill="1" applyBorder="1" applyAlignment="1">
      <alignment horizontal="center" vertical="center"/>
    </xf>
    <xf numFmtId="0" fontId="40" fillId="13" borderId="2"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0" fillId="13" borderId="3" xfId="0" applyFont="1" applyFill="1" applyBorder="1" applyAlignment="1">
      <alignment horizontal="center" vertical="center" wrapText="1"/>
    </xf>
    <xf numFmtId="0" fontId="33" fillId="7" borderId="0" xfId="0" applyFont="1" applyFill="1" applyAlignment="1">
      <alignment horizontal="center" vertical="center" wrapText="1"/>
    </xf>
    <xf numFmtId="0" fontId="31" fillId="4" borderId="0" xfId="1" applyFont="1" applyFill="1" applyAlignment="1">
      <alignment horizontal="center" vertical="center" wrapText="1"/>
    </xf>
    <xf numFmtId="0" fontId="31" fillId="4" borderId="2" xfId="1" applyFont="1" applyFill="1" applyBorder="1" applyAlignment="1">
      <alignment horizontal="center" vertical="center" wrapText="1"/>
    </xf>
    <xf numFmtId="44" fontId="31" fillId="4" borderId="4" xfId="2" applyFont="1" applyFill="1" applyBorder="1" applyAlignment="1">
      <alignment horizontal="center" vertical="center" wrapText="1"/>
    </xf>
    <xf numFmtId="0" fontId="31" fillId="4" borderId="4" xfId="1" applyFont="1" applyFill="1" applyBorder="1" applyAlignment="1">
      <alignment horizontal="center" vertical="center" wrapText="1"/>
    </xf>
    <xf numFmtId="0" fontId="31" fillId="4" borderId="3" xfId="1" applyFont="1" applyFill="1" applyBorder="1" applyAlignment="1">
      <alignment horizontal="center" vertical="center" wrapTex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3" xfId="0" applyFont="1" applyBorder="1" applyAlignment="1">
      <alignment horizontal="center" vertic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46" fillId="11" borderId="2" xfId="0" applyFont="1" applyFill="1" applyBorder="1" applyAlignment="1">
      <alignment horizontal="center" vertical="center"/>
    </xf>
    <xf numFmtId="0" fontId="46" fillId="11" borderId="4" xfId="0" applyFont="1" applyFill="1" applyBorder="1" applyAlignment="1">
      <alignment horizontal="center" vertical="center"/>
    </xf>
    <xf numFmtId="0" fontId="46" fillId="11" borderId="3" xfId="0" applyFont="1" applyFill="1" applyBorder="1" applyAlignment="1">
      <alignment horizontal="center" vertical="center"/>
    </xf>
    <xf numFmtId="0" fontId="46" fillId="11" borderId="2" xfId="0" applyFont="1" applyFill="1" applyBorder="1" applyAlignment="1">
      <alignment horizontal="center" vertical="center" wrapText="1"/>
    </xf>
    <xf numFmtId="0" fontId="46" fillId="11" borderId="4" xfId="0" applyFont="1" applyFill="1" applyBorder="1" applyAlignment="1">
      <alignment horizontal="center" vertical="center" wrapText="1"/>
    </xf>
    <xf numFmtId="0" fontId="46" fillId="11" borderId="3" xfId="0" applyFont="1" applyFill="1" applyBorder="1" applyAlignment="1">
      <alignment horizontal="center" vertical="center" wrapText="1"/>
    </xf>
    <xf numFmtId="0" fontId="48" fillId="0" borderId="1" xfId="0" applyFont="1" applyBorder="1" applyAlignment="1">
      <alignment horizontal="center" vertical="center" wrapText="1"/>
    </xf>
    <xf numFmtId="4" fontId="48" fillId="0" borderId="1" xfId="0" applyNumberFormat="1" applyFont="1" applyBorder="1" applyAlignment="1">
      <alignment horizontal="center" vertical="center" wrapText="1"/>
    </xf>
  </cellXfs>
  <cellStyles count="19">
    <cellStyle name="Moeda" xfId="2" builtinId="4"/>
    <cellStyle name="Moeda 2" xfId="4" xr:uid="{00000000-0005-0000-0000-000001000000}"/>
    <cellStyle name="Moeda 2 2" xfId="11" xr:uid="{00000000-0005-0000-0000-000002000000}"/>
    <cellStyle name="Moeda 3" xfId="10" xr:uid="{00000000-0005-0000-0000-000003000000}"/>
    <cellStyle name="Moeda 4" xfId="5" xr:uid="{00000000-0005-0000-0000-000004000000}"/>
    <cellStyle name="Moeda 4 2" xfId="13" xr:uid="{00000000-0005-0000-0000-000005000000}"/>
    <cellStyle name="Moeda 5" xfId="15" xr:uid="{00000000-0005-0000-0000-000006000000}"/>
    <cellStyle name="Moeda 6" xfId="18" xr:uid="{00000000-0005-0000-0000-000007000000}"/>
    <cellStyle name="Normal" xfId="0" builtinId="0"/>
    <cellStyle name="Normal 2" xfId="1" xr:uid="{00000000-0005-0000-0000-000009000000}"/>
    <cellStyle name="Normal 2 2" xfId="12" xr:uid="{00000000-0005-0000-0000-00000A000000}"/>
    <cellStyle name="Normal 2 2 2" xfId="17" xr:uid="{00000000-0005-0000-0000-00000B000000}"/>
    <cellStyle name="Normal 2 3" xfId="7" xr:uid="{00000000-0005-0000-0000-00000C000000}"/>
    <cellStyle name="Normal 2 4" xfId="14" xr:uid="{00000000-0005-0000-0000-00000D000000}"/>
    <cellStyle name="Normal 2 5" xfId="16" xr:uid="{00000000-0005-0000-0000-00000E000000}"/>
    <cellStyle name="Normal 2 6" xfId="6" xr:uid="{00000000-0005-0000-0000-00000F000000}"/>
    <cellStyle name="Normal 3" xfId="3" xr:uid="{00000000-0005-0000-0000-000010000000}"/>
    <cellStyle name="Normal 4" xfId="8" xr:uid="{00000000-0005-0000-0000-000011000000}"/>
    <cellStyle name="Normal 5" xfId="9"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lipe.ferreira\Downloads\PLOA-2023%20-%20280101-SEGER%20-%20Proje&#231;&#227;o%20das%20Despesas%20-%20GE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dimension ref="A1:B6"/>
  <sheetViews>
    <sheetView workbookViewId="0">
      <selection activeCell="B5" sqref="B5"/>
    </sheetView>
  </sheetViews>
  <sheetFormatPr defaultColWidth="0" defaultRowHeight="14.25" zeroHeight="1" x14ac:dyDescent="0.2"/>
  <cols>
    <col min="1" max="1" width="24.5703125" style="1" customWidth="1"/>
    <col min="2" max="2" width="101.85546875" style="1" customWidth="1"/>
    <col min="3" max="16384" width="9.140625" style="1" hidden="1"/>
  </cols>
  <sheetData>
    <row r="1" spans="1:2" ht="18" x14ac:dyDescent="0.25">
      <c r="A1" s="7" t="s">
        <v>4</v>
      </c>
      <c r="B1" s="6"/>
    </row>
    <row r="2" spans="1:2" ht="15" x14ac:dyDescent="0.2">
      <c r="A2" s="4" t="s">
        <v>2</v>
      </c>
      <c r="B2" s="3"/>
    </row>
    <row r="3" spans="1:2" ht="71.25" x14ac:dyDescent="0.2">
      <c r="A3" s="2" t="s">
        <v>3</v>
      </c>
      <c r="B3" s="9" t="s">
        <v>36</v>
      </c>
    </row>
    <row r="4" spans="1:2" ht="120.75" customHeight="1" x14ac:dyDescent="0.2">
      <c r="A4" s="5" t="s">
        <v>5</v>
      </c>
      <c r="B4" s="14" t="s">
        <v>35</v>
      </c>
    </row>
    <row r="5" spans="1:2" ht="72.75" x14ac:dyDescent="0.2">
      <c r="A5" s="8" t="s">
        <v>6</v>
      </c>
      <c r="B5" s="9" t="s">
        <v>37</v>
      </c>
    </row>
    <row r="6" spans="1:2" ht="64.5" customHeight="1" x14ac:dyDescent="0.2">
      <c r="A6" s="2" t="s">
        <v>7</v>
      </c>
      <c r="B6" s="9" t="s">
        <v>8</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4">
    <outlinePr summaryBelow="0" summaryRight="0"/>
  </sheetPr>
  <dimension ref="A2:AC123"/>
  <sheetViews>
    <sheetView showGridLines="0" topLeftCell="A70" zoomScale="82" zoomScaleNormal="82" zoomScaleSheetLayoutView="95" zoomScalePageLayoutView="98" workbookViewId="0">
      <selection activeCell="F12" sqref="F12"/>
    </sheetView>
  </sheetViews>
  <sheetFormatPr defaultColWidth="12.5703125" defaultRowHeight="15.75" customHeight="1" x14ac:dyDescent="0.2"/>
  <cols>
    <col min="1" max="1" width="2.140625" style="11" customWidth="1"/>
    <col min="2" max="2" width="17.28515625" style="11" customWidth="1"/>
    <col min="3" max="3" width="25.5703125" style="11" customWidth="1"/>
    <col min="4" max="4" width="14.85546875" style="11" customWidth="1"/>
    <col min="5" max="5" width="11.28515625" style="11" customWidth="1"/>
    <col min="6" max="6" width="19.42578125" style="11" customWidth="1"/>
    <col min="7" max="7" width="17.5703125" style="11" customWidth="1"/>
    <col min="8" max="8" width="9.5703125" style="11" customWidth="1"/>
    <col min="9" max="9" width="11.140625" style="11" customWidth="1"/>
    <col min="10" max="10" width="15.5703125" style="11" customWidth="1"/>
    <col min="11" max="11" width="18.140625" style="11" customWidth="1"/>
    <col min="12" max="12" width="62.7109375" style="11" customWidth="1"/>
    <col min="13" max="13" width="16.42578125" style="11" customWidth="1"/>
    <col min="14" max="14" width="17.140625" style="11" customWidth="1"/>
    <col min="15" max="15" width="29.42578125" style="11" customWidth="1"/>
    <col min="16" max="16" width="20.85546875" style="11" customWidth="1"/>
    <col min="17" max="18" width="12.5703125" style="11"/>
    <col min="19" max="19" width="29.140625" style="11" customWidth="1"/>
    <col min="20" max="20" width="18.7109375" style="11" customWidth="1"/>
    <col min="21" max="21" width="19.7109375" style="12" customWidth="1"/>
    <col min="22" max="22" width="21" style="11" customWidth="1"/>
    <col min="23" max="23" width="18.7109375" style="11" customWidth="1"/>
    <col min="24" max="24" width="17.5703125" style="11" customWidth="1"/>
    <col min="25" max="25" width="21" style="11" customWidth="1"/>
    <col min="26" max="26" width="16.7109375" style="11" customWidth="1"/>
    <col min="27" max="16384" width="12.5703125" style="11"/>
  </cols>
  <sheetData>
    <row r="2" spans="2:29" ht="21" customHeight="1" x14ac:dyDescent="0.2">
      <c r="B2" s="165" t="s">
        <v>24</v>
      </c>
      <c r="C2" s="165"/>
      <c r="D2" s="165"/>
      <c r="E2" s="165"/>
      <c r="F2" s="165"/>
      <c r="G2" s="165"/>
      <c r="H2" s="165"/>
      <c r="I2" s="165"/>
      <c r="J2" s="165"/>
      <c r="K2" s="165"/>
      <c r="L2" s="165"/>
      <c r="M2" s="165"/>
      <c r="N2" s="165"/>
      <c r="O2" s="165"/>
      <c r="P2" s="165"/>
      <c r="Q2" s="165" t="s">
        <v>38</v>
      </c>
      <c r="R2" s="165"/>
      <c r="S2" s="165"/>
      <c r="T2" s="165"/>
      <c r="U2" s="165"/>
      <c r="V2" s="165"/>
      <c r="W2" s="165"/>
      <c r="X2" s="165"/>
      <c r="Y2" s="165"/>
      <c r="Z2" s="165"/>
      <c r="AA2" s="165"/>
      <c r="AB2" s="165"/>
      <c r="AC2" s="165"/>
    </row>
    <row r="3" spans="2:29" ht="12.75" x14ac:dyDescent="0.2">
      <c r="U3" s="11"/>
    </row>
    <row r="4" spans="2:29" ht="38.25" customHeight="1" x14ac:dyDescent="0.2">
      <c r="B4" s="169" t="s">
        <v>14</v>
      </c>
      <c r="C4" s="169"/>
      <c r="D4" s="10"/>
      <c r="E4" s="171" t="s">
        <v>410</v>
      </c>
      <c r="F4" s="172"/>
      <c r="G4" s="173"/>
      <c r="H4" s="173"/>
      <c r="I4" s="174"/>
      <c r="J4" s="10"/>
      <c r="K4" s="10"/>
      <c r="L4" s="10"/>
      <c r="M4" s="10"/>
      <c r="S4" s="15"/>
      <c r="T4" s="16" t="s">
        <v>25</v>
      </c>
      <c r="U4" s="16" t="s">
        <v>26</v>
      </c>
      <c r="V4" s="16" t="s">
        <v>27</v>
      </c>
      <c r="W4" s="16" t="s">
        <v>28</v>
      </c>
      <c r="X4" s="16" t="s">
        <v>29</v>
      </c>
      <c r="Y4" s="16" t="s">
        <v>30</v>
      </c>
      <c r="Z4" s="16" t="s">
        <v>31</v>
      </c>
    </row>
    <row r="5" spans="2:29" ht="30" customHeight="1" x14ac:dyDescent="0.2">
      <c r="B5" s="169" t="s">
        <v>15</v>
      </c>
      <c r="C5" s="169"/>
      <c r="D5" s="10"/>
      <c r="E5" s="171" t="s">
        <v>411</v>
      </c>
      <c r="F5" s="172"/>
      <c r="G5" s="173"/>
      <c r="H5" s="173"/>
      <c r="I5" s="174"/>
      <c r="J5" s="10"/>
      <c r="K5" s="10"/>
      <c r="L5" s="10"/>
      <c r="M5" s="10"/>
      <c r="S5" s="17" t="s">
        <v>46</v>
      </c>
      <c r="T5" s="15">
        <f t="shared" ref="T5:Z6" si="0">SUMIFS($F:$F,$J:$J,$S5,$M:$M,T$4)</f>
        <v>12391135.149999999</v>
      </c>
      <c r="U5" s="15">
        <f t="shared" si="0"/>
        <v>0</v>
      </c>
      <c r="V5" s="15">
        <f t="shared" si="0"/>
        <v>26000</v>
      </c>
      <c r="W5" s="15">
        <f t="shared" si="0"/>
        <v>0</v>
      </c>
      <c r="X5" s="15">
        <f t="shared" si="0"/>
        <v>0</v>
      </c>
      <c r="Y5" s="15">
        <f t="shared" si="0"/>
        <v>0</v>
      </c>
      <c r="Z5" s="15">
        <f t="shared" si="0"/>
        <v>0</v>
      </c>
    </row>
    <row r="6" spans="2:29" ht="12.75" x14ac:dyDescent="0.2">
      <c r="S6" s="17" t="s">
        <v>47</v>
      </c>
      <c r="T6" s="15">
        <f t="shared" si="0"/>
        <v>188700</v>
      </c>
      <c r="U6" s="15">
        <f t="shared" si="0"/>
        <v>0</v>
      </c>
      <c r="V6" s="15">
        <f t="shared" si="0"/>
        <v>0</v>
      </c>
      <c r="W6" s="15">
        <f t="shared" si="0"/>
        <v>0</v>
      </c>
      <c r="X6" s="15">
        <f t="shared" si="0"/>
        <v>0</v>
      </c>
      <c r="Y6" s="15">
        <f t="shared" si="0"/>
        <v>0</v>
      </c>
      <c r="Z6" s="15">
        <f t="shared" si="0"/>
        <v>0</v>
      </c>
    </row>
    <row r="7" spans="2:29" s="75" customFormat="1" ht="21.75" customHeight="1" x14ac:dyDescent="0.2">
      <c r="B7" s="163" t="s">
        <v>21</v>
      </c>
      <c r="C7" s="163" t="s">
        <v>1</v>
      </c>
      <c r="D7" s="161" t="s">
        <v>9</v>
      </c>
      <c r="E7" s="161" t="s">
        <v>10</v>
      </c>
      <c r="F7" s="161" t="s">
        <v>42</v>
      </c>
      <c r="G7" s="161" t="s">
        <v>288</v>
      </c>
      <c r="H7" s="163" t="s">
        <v>0</v>
      </c>
      <c r="I7" s="163" t="s">
        <v>17</v>
      </c>
      <c r="J7" s="166" t="s">
        <v>19</v>
      </c>
      <c r="K7" s="167"/>
      <c r="L7" s="168"/>
      <c r="M7" s="163" t="s">
        <v>22</v>
      </c>
      <c r="N7" s="163" t="s">
        <v>20</v>
      </c>
      <c r="O7" s="163" t="s">
        <v>311</v>
      </c>
      <c r="P7" s="163" t="s">
        <v>381</v>
      </c>
      <c r="S7" s="76"/>
      <c r="T7" s="77"/>
      <c r="U7" s="77"/>
      <c r="V7" s="77"/>
      <c r="W7" s="77"/>
      <c r="X7" s="77"/>
      <c r="Y7" s="77"/>
      <c r="Z7" s="77"/>
    </row>
    <row r="8" spans="2:29" s="75" customFormat="1" ht="36.75" customHeight="1" x14ac:dyDescent="0.2">
      <c r="B8" s="170"/>
      <c r="C8" s="170"/>
      <c r="D8" s="179"/>
      <c r="E8" s="179"/>
      <c r="F8" s="179"/>
      <c r="G8" s="162"/>
      <c r="H8" s="170"/>
      <c r="I8" s="170"/>
      <c r="J8" s="28" t="s">
        <v>39</v>
      </c>
      <c r="K8" s="28" t="s">
        <v>40</v>
      </c>
      <c r="L8" s="28" t="s">
        <v>41</v>
      </c>
      <c r="M8" s="164"/>
      <c r="N8" s="170"/>
      <c r="O8" s="164"/>
      <c r="P8" s="164" t="s">
        <v>16</v>
      </c>
      <c r="S8" s="76"/>
      <c r="T8" s="77"/>
      <c r="U8" s="77"/>
      <c r="V8" s="77"/>
      <c r="W8" s="77"/>
      <c r="X8" s="77"/>
      <c r="Y8" s="77"/>
      <c r="Z8" s="77"/>
    </row>
    <row r="9" spans="2:29" s="75" customFormat="1" ht="168.75" customHeight="1" x14ac:dyDescent="0.2">
      <c r="B9" s="87" t="s">
        <v>400</v>
      </c>
      <c r="C9" s="29" t="s">
        <v>169</v>
      </c>
      <c r="D9" s="30" t="s">
        <v>272</v>
      </c>
      <c r="E9" s="30">
        <v>3000</v>
      </c>
      <c r="F9" s="31">
        <v>10500</v>
      </c>
      <c r="G9" s="30" t="s">
        <v>13</v>
      </c>
      <c r="H9" s="32" t="s">
        <v>292</v>
      </c>
      <c r="I9" s="33">
        <v>46266</v>
      </c>
      <c r="J9" s="34" t="s">
        <v>46</v>
      </c>
      <c r="K9" s="34" t="s">
        <v>51</v>
      </c>
      <c r="L9" s="34" t="s">
        <v>111</v>
      </c>
      <c r="M9" s="34" t="s">
        <v>27</v>
      </c>
      <c r="N9" s="34" t="s">
        <v>304</v>
      </c>
      <c r="O9" s="30" t="s">
        <v>312</v>
      </c>
      <c r="P9" s="34"/>
      <c r="U9" s="78"/>
    </row>
    <row r="10" spans="2:29" s="75" customFormat="1" ht="170.45" customHeight="1" x14ac:dyDescent="0.2">
      <c r="B10" s="87" t="s">
        <v>400</v>
      </c>
      <c r="C10" s="29" t="s">
        <v>170</v>
      </c>
      <c r="D10" s="30" t="s">
        <v>272</v>
      </c>
      <c r="E10" s="30">
        <v>3000</v>
      </c>
      <c r="F10" s="31">
        <v>10500</v>
      </c>
      <c r="G10" s="30" t="s">
        <v>13</v>
      </c>
      <c r="H10" s="32" t="s">
        <v>292</v>
      </c>
      <c r="I10" s="33">
        <v>46266</v>
      </c>
      <c r="J10" s="34" t="s">
        <v>46</v>
      </c>
      <c r="K10" s="34" t="s">
        <v>51</v>
      </c>
      <c r="L10" s="34" t="s">
        <v>111</v>
      </c>
      <c r="M10" s="34" t="s">
        <v>27</v>
      </c>
      <c r="N10" s="34" t="s">
        <v>304</v>
      </c>
      <c r="O10" s="30" t="s">
        <v>312</v>
      </c>
      <c r="P10" s="34"/>
    </row>
    <row r="11" spans="2:29" s="75" customFormat="1" ht="159.75" customHeight="1" x14ac:dyDescent="0.2">
      <c r="B11" s="87" t="s">
        <v>400</v>
      </c>
      <c r="C11" s="30" t="s">
        <v>171</v>
      </c>
      <c r="D11" s="30" t="s">
        <v>272</v>
      </c>
      <c r="E11" s="30">
        <v>1</v>
      </c>
      <c r="F11" s="31">
        <v>170000</v>
      </c>
      <c r="G11" s="30" t="s">
        <v>13</v>
      </c>
      <c r="H11" s="32" t="s">
        <v>292</v>
      </c>
      <c r="I11" s="33">
        <v>46235</v>
      </c>
      <c r="J11" s="34" t="s">
        <v>46</v>
      </c>
      <c r="K11" s="34" t="s">
        <v>51</v>
      </c>
      <c r="L11" s="34" t="s">
        <v>121</v>
      </c>
      <c r="M11" s="34" t="s">
        <v>25</v>
      </c>
      <c r="N11" s="34" t="s">
        <v>304</v>
      </c>
      <c r="O11" s="29" t="s">
        <v>313</v>
      </c>
      <c r="P11" s="30" t="s">
        <v>382</v>
      </c>
    </row>
    <row r="12" spans="2:29" s="75" customFormat="1" ht="135.75" customHeight="1" x14ac:dyDescent="0.2">
      <c r="B12" s="87" t="s">
        <v>400</v>
      </c>
      <c r="C12" s="30" t="s">
        <v>172</v>
      </c>
      <c r="D12" s="30" t="s">
        <v>272</v>
      </c>
      <c r="E12" s="30">
        <v>9</v>
      </c>
      <c r="F12" s="31">
        <v>1700</v>
      </c>
      <c r="G12" s="30" t="s">
        <v>13</v>
      </c>
      <c r="H12" s="32" t="s">
        <v>292</v>
      </c>
      <c r="I12" s="33">
        <v>46296</v>
      </c>
      <c r="J12" s="34" t="s">
        <v>46</v>
      </c>
      <c r="K12" s="34" t="s">
        <v>51</v>
      </c>
      <c r="L12" s="34" t="s">
        <v>111</v>
      </c>
      <c r="M12" s="34" t="s">
        <v>25</v>
      </c>
      <c r="N12" s="34" t="s">
        <v>304</v>
      </c>
      <c r="O12" s="29" t="s">
        <v>314</v>
      </c>
      <c r="P12" s="30" t="s">
        <v>383</v>
      </c>
    </row>
    <row r="13" spans="2:29" s="75" customFormat="1" ht="135.75" customHeight="1" x14ac:dyDescent="0.2">
      <c r="B13" s="87" t="s">
        <v>400</v>
      </c>
      <c r="C13" s="30" t="s">
        <v>173</v>
      </c>
      <c r="D13" s="30" t="s">
        <v>272</v>
      </c>
      <c r="E13" s="30">
        <v>5000</v>
      </c>
      <c r="F13" s="31">
        <v>3000</v>
      </c>
      <c r="G13" s="30" t="s">
        <v>13</v>
      </c>
      <c r="H13" s="32" t="s">
        <v>292</v>
      </c>
      <c r="I13" s="33">
        <v>46174</v>
      </c>
      <c r="J13" s="34" t="s">
        <v>46</v>
      </c>
      <c r="K13" s="34" t="s">
        <v>51</v>
      </c>
      <c r="L13" s="34" t="s">
        <v>113</v>
      </c>
      <c r="M13" s="34" t="s">
        <v>25</v>
      </c>
      <c r="N13" s="34" t="s">
        <v>304</v>
      </c>
      <c r="O13" s="30" t="s">
        <v>315</v>
      </c>
      <c r="P13" s="34"/>
    </row>
    <row r="14" spans="2:29" s="75" customFormat="1" ht="136.5" customHeight="1" x14ac:dyDescent="0.2">
      <c r="B14" s="87" t="s">
        <v>400</v>
      </c>
      <c r="C14" s="30" t="s">
        <v>174</v>
      </c>
      <c r="D14" s="30" t="s">
        <v>272</v>
      </c>
      <c r="E14" s="30">
        <v>3000</v>
      </c>
      <c r="F14" s="31">
        <v>5000</v>
      </c>
      <c r="G14" s="30" t="s">
        <v>13</v>
      </c>
      <c r="H14" s="32" t="s">
        <v>292</v>
      </c>
      <c r="I14" s="33">
        <v>46174</v>
      </c>
      <c r="J14" s="34" t="s">
        <v>46</v>
      </c>
      <c r="K14" s="34" t="s">
        <v>51</v>
      </c>
      <c r="L14" s="34" t="s">
        <v>113</v>
      </c>
      <c r="M14" s="34" t="s">
        <v>27</v>
      </c>
      <c r="N14" s="34" t="s">
        <v>304</v>
      </c>
      <c r="O14" s="30" t="s">
        <v>315</v>
      </c>
      <c r="P14" s="34"/>
    </row>
    <row r="15" spans="2:29" s="75" customFormat="1" ht="60" x14ac:dyDescent="0.2">
      <c r="B15" s="87" t="s">
        <v>400</v>
      </c>
      <c r="C15" s="30" t="s">
        <v>175</v>
      </c>
      <c r="D15" s="30" t="s">
        <v>272</v>
      </c>
      <c r="E15" s="30">
        <v>3</v>
      </c>
      <c r="F15" s="31">
        <v>90000</v>
      </c>
      <c r="G15" s="30" t="s">
        <v>13</v>
      </c>
      <c r="H15" s="32" t="s">
        <v>292</v>
      </c>
      <c r="I15" s="33">
        <v>46296</v>
      </c>
      <c r="J15" s="34" t="s">
        <v>46</v>
      </c>
      <c r="K15" s="34" t="s">
        <v>51</v>
      </c>
      <c r="L15" s="34" t="s">
        <v>120</v>
      </c>
      <c r="M15" s="34" t="s">
        <v>25</v>
      </c>
      <c r="N15" s="34" t="s">
        <v>304</v>
      </c>
      <c r="O15" s="30" t="s">
        <v>316</v>
      </c>
      <c r="P15" s="30" t="s">
        <v>382</v>
      </c>
    </row>
    <row r="16" spans="2:29" s="75" customFormat="1" ht="93" customHeight="1" x14ac:dyDescent="0.2">
      <c r="B16" s="87" t="s">
        <v>400</v>
      </c>
      <c r="C16" s="34" t="s">
        <v>176</v>
      </c>
      <c r="D16" s="34" t="s">
        <v>272</v>
      </c>
      <c r="E16" s="34">
        <v>1</v>
      </c>
      <c r="F16" s="31">
        <v>153000</v>
      </c>
      <c r="G16" s="34" t="s">
        <v>13</v>
      </c>
      <c r="H16" s="35" t="s">
        <v>292</v>
      </c>
      <c r="I16" s="36">
        <v>46174</v>
      </c>
      <c r="J16" s="34" t="s">
        <v>46</v>
      </c>
      <c r="K16" s="34" t="s">
        <v>51</v>
      </c>
      <c r="L16" s="34" t="s">
        <v>120</v>
      </c>
      <c r="M16" s="34" t="s">
        <v>25</v>
      </c>
      <c r="N16" s="34" t="s">
        <v>304</v>
      </c>
      <c r="O16" s="37" t="s">
        <v>317</v>
      </c>
      <c r="P16" s="34" t="s">
        <v>382</v>
      </c>
    </row>
    <row r="17" spans="2:21" s="75" customFormat="1" ht="84" x14ac:dyDescent="0.2">
      <c r="B17" s="87" t="s">
        <v>400</v>
      </c>
      <c r="C17" s="34" t="s">
        <v>177</v>
      </c>
      <c r="D17" s="34" t="s">
        <v>272</v>
      </c>
      <c r="E17" s="34">
        <v>500</v>
      </c>
      <c r="F17" s="31">
        <v>80000</v>
      </c>
      <c r="G17" s="34" t="s">
        <v>13</v>
      </c>
      <c r="H17" s="35" t="s">
        <v>292</v>
      </c>
      <c r="I17" s="36">
        <v>46296</v>
      </c>
      <c r="J17" s="34" t="s">
        <v>46</v>
      </c>
      <c r="K17" s="34" t="s">
        <v>51</v>
      </c>
      <c r="L17" s="34" t="s">
        <v>111</v>
      </c>
      <c r="M17" s="34" t="s">
        <v>25</v>
      </c>
      <c r="N17" s="34" t="s">
        <v>304</v>
      </c>
      <c r="O17" s="38" t="s">
        <v>318</v>
      </c>
      <c r="P17" s="34"/>
    </row>
    <row r="18" spans="2:21" s="75" customFormat="1" ht="54.75" customHeight="1" x14ac:dyDescent="0.2">
      <c r="B18" s="87" t="s">
        <v>401</v>
      </c>
      <c r="C18" s="34" t="s">
        <v>178</v>
      </c>
      <c r="D18" s="34" t="s">
        <v>272</v>
      </c>
      <c r="E18" s="39">
        <v>1</v>
      </c>
      <c r="F18" s="31">
        <v>235000</v>
      </c>
      <c r="G18" s="38" t="s">
        <v>13</v>
      </c>
      <c r="H18" s="35" t="s">
        <v>292</v>
      </c>
      <c r="I18" s="40">
        <v>46204</v>
      </c>
      <c r="J18" s="34" t="s">
        <v>46</v>
      </c>
      <c r="K18" s="34" t="s">
        <v>51</v>
      </c>
      <c r="L18" s="34" t="s">
        <v>121</v>
      </c>
      <c r="M18" s="34" t="s">
        <v>25</v>
      </c>
      <c r="N18" s="34" t="s">
        <v>304</v>
      </c>
      <c r="O18" s="34" t="s">
        <v>319</v>
      </c>
      <c r="P18" s="34"/>
    </row>
    <row r="19" spans="2:21" s="75" customFormat="1" ht="51" customHeight="1" x14ac:dyDescent="0.2">
      <c r="B19" s="87" t="s">
        <v>401</v>
      </c>
      <c r="C19" s="34" t="s">
        <v>179</v>
      </c>
      <c r="D19" s="34" t="s">
        <v>272</v>
      </c>
      <c r="E19" s="39">
        <v>1</v>
      </c>
      <c r="F19" s="31">
        <v>325000</v>
      </c>
      <c r="G19" s="38" t="s">
        <v>13</v>
      </c>
      <c r="H19" s="35" t="s">
        <v>292</v>
      </c>
      <c r="I19" s="40">
        <v>46204</v>
      </c>
      <c r="J19" s="34" t="s">
        <v>46</v>
      </c>
      <c r="K19" s="34" t="s">
        <v>51</v>
      </c>
      <c r="L19" s="34" t="s">
        <v>121</v>
      </c>
      <c r="M19" s="34" t="s">
        <v>25</v>
      </c>
      <c r="N19" s="34" t="s">
        <v>304</v>
      </c>
      <c r="O19" s="34" t="s">
        <v>320</v>
      </c>
      <c r="P19" s="34"/>
    </row>
    <row r="20" spans="2:21" s="75" customFormat="1" ht="33" customHeight="1" x14ac:dyDescent="0.2">
      <c r="B20" s="87" t="s">
        <v>401</v>
      </c>
      <c r="C20" s="34" t="s">
        <v>180</v>
      </c>
      <c r="D20" s="34" t="s">
        <v>272</v>
      </c>
      <c r="E20" s="34">
        <v>1</v>
      </c>
      <c r="F20" s="83">
        <v>10000</v>
      </c>
      <c r="G20" s="34" t="s">
        <v>13</v>
      </c>
      <c r="H20" s="35" t="s">
        <v>292</v>
      </c>
      <c r="I20" s="40">
        <v>46235</v>
      </c>
      <c r="J20" s="34" t="s">
        <v>47</v>
      </c>
      <c r="K20" s="34" t="s">
        <v>51</v>
      </c>
      <c r="L20" s="34" t="s">
        <v>131</v>
      </c>
      <c r="M20" s="34" t="s">
        <v>25</v>
      </c>
      <c r="N20" s="34" t="s">
        <v>304</v>
      </c>
      <c r="O20" s="34" t="s">
        <v>321</v>
      </c>
      <c r="P20" s="34"/>
    </row>
    <row r="21" spans="2:21" s="75" customFormat="1" ht="34.5" customHeight="1" x14ac:dyDescent="0.2">
      <c r="B21" s="87" t="s">
        <v>401</v>
      </c>
      <c r="C21" s="34" t="s">
        <v>181</v>
      </c>
      <c r="D21" s="34" t="s">
        <v>272</v>
      </c>
      <c r="E21" s="34">
        <v>1</v>
      </c>
      <c r="F21" s="83">
        <v>3000</v>
      </c>
      <c r="G21" s="34" t="s">
        <v>13</v>
      </c>
      <c r="H21" s="35" t="s">
        <v>292</v>
      </c>
      <c r="I21" s="40">
        <v>46235</v>
      </c>
      <c r="J21" s="34" t="s">
        <v>47</v>
      </c>
      <c r="K21" s="34" t="s">
        <v>51</v>
      </c>
      <c r="L21" s="34" t="s">
        <v>131</v>
      </c>
      <c r="M21" s="34" t="s">
        <v>25</v>
      </c>
      <c r="N21" s="34" t="s">
        <v>304</v>
      </c>
      <c r="O21" s="34" t="s">
        <v>322</v>
      </c>
      <c r="P21" s="34"/>
    </row>
    <row r="22" spans="2:21" s="75" customFormat="1" ht="38.25" customHeight="1" x14ac:dyDescent="0.2">
      <c r="B22" s="87" t="s">
        <v>401</v>
      </c>
      <c r="C22" s="34" t="s">
        <v>182</v>
      </c>
      <c r="D22" s="34" t="s">
        <v>272</v>
      </c>
      <c r="E22" s="34">
        <v>1</v>
      </c>
      <c r="F22" s="31">
        <v>40000</v>
      </c>
      <c r="G22" s="34" t="s">
        <v>13</v>
      </c>
      <c r="H22" s="41" t="s">
        <v>293</v>
      </c>
      <c r="I22" s="40">
        <v>46235</v>
      </c>
      <c r="J22" s="34" t="s">
        <v>46</v>
      </c>
      <c r="K22" s="34" t="s">
        <v>51</v>
      </c>
      <c r="L22" s="34" t="s">
        <v>111</v>
      </c>
      <c r="M22" s="34" t="s">
        <v>25</v>
      </c>
      <c r="N22" s="34" t="s">
        <v>304</v>
      </c>
      <c r="O22" s="34" t="s">
        <v>323</v>
      </c>
      <c r="P22" s="34"/>
    </row>
    <row r="23" spans="2:21" s="75" customFormat="1" ht="35.25" customHeight="1" x14ac:dyDescent="0.2">
      <c r="B23" s="87" t="s">
        <v>401</v>
      </c>
      <c r="C23" s="34" t="s">
        <v>183</v>
      </c>
      <c r="D23" s="34" t="s">
        <v>272</v>
      </c>
      <c r="E23" s="34">
        <v>1</v>
      </c>
      <c r="F23" s="31">
        <v>6345</v>
      </c>
      <c r="G23" s="34" t="s">
        <v>13</v>
      </c>
      <c r="H23" s="41" t="s">
        <v>293</v>
      </c>
      <c r="I23" s="40">
        <v>46082</v>
      </c>
      <c r="J23" s="34" t="s">
        <v>46</v>
      </c>
      <c r="K23" s="34" t="s">
        <v>51</v>
      </c>
      <c r="L23" s="34" t="s">
        <v>120</v>
      </c>
      <c r="M23" s="34" t="s">
        <v>25</v>
      </c>
      <c r="N23" s="34" t="s">
        <v>304</v>
      </c>
      <c r="O23" s="34" t="s">
        <v>324</v>
      </c>
      <c r="P23" s="34"/>
    </row>
    <row r="24" spans="2:21" s="75" customFormat="1" ht="24" customHeight="1" x14ac:dyDescent="0.2">
      <c r="B24" s="87" t="s">
        <v>401</v>
      </c>
      <c r="C24" s="34" t="s">
        <v>184</v>
      </c>
      <c r="D24" s="34" t="s">
        <v>272</v>
      </c>
      <c r="E24" s="34">
        <v>1</v>
      </c>
      <c r="F24" s="31">
        <v>10000</v>
      </c>
      <c r="G24" s="34" t="s">
        <v>13</v>
      </c>
      <c r="H24" s="35" t="s">
        <v>292</v>
      </c>
      <c r="I24" s="40">
        <v>46082</v>
      </c>
      <c r="J24" s="34" t="s">
        <v>46</v>
      </c>
      <c r="K24" s="34" t="s">
        <v>51</v>
      </c>
      <c r="L24" s="34" t="s">
        <v>111</v>
      </c>
      <c r="M24" s="34" t="s">
        <v>25</v>
      </c>
      <c r="N24" s="34" t="s">
        <v>304</v>
      </c>
      <c r="O24" s="34" t="s">
        <v>325</v>
      </c>
      <c r="P24" s="34"/>
    </row>
    <row r="25" spans="2:21" s="75" customFormat="1" ht="39" customHeight="1" x14ac:dyDescent="0.2">
      <c r="B25" s="87" t="s">
        <v>401</v>
      </c>
      <c r="C25" s="34" t="s">
        <v>185</v>
      </c>
      <c r="D25" s="34" t="s">
        <v>272</v>
      </c>
      <c r="E25" s="34">
        <v>300</v>
      </c>
      <c r="F25" s="31">
        <v>10000</v>
      </c>
      <c r="G25" s="34" t="s">
        <v>13</v>
      </c>
      <c r="H25" s="35" t="s">
        <v>292</v>
      </c>
      <c r="I25" s="40">
        <v>46235</v>
      </c>
      <c r="J25" s="34" t="s">
        <v>46</v>
      </c>
      <c r="K25" s="34" t="s">
        <v>51</v>
      </c>
      <c r="L25" s="34" t="s">
        <v>111</v>
      </c>
      <c r="M25" s="34" t="s">
        <v>25</v>
      </c>
      <c r="N25" s="34" t="s">
        <v>304</v>
      </c>
      <c r="O25" s="34" t="s">
        <v>326</v>
      </c>
      <c r="P25" s="34"/>
    </row>
    <row r="26" spans="2:21" s="75" customFormat="1" ht="38.450000000000003" customHeight="1" x14ac:dyDescent="0.2">
      <c r="B26" s="87" t="s">
        <v>402</v>
      </c>
      <c r="C26" s="30" t="s">
        <v>186</v>
      </c>
      <c r="D26" s="34" t="s">
        <v>272</v>
      </c>
      <c r="E26" s="42">
        <v>3</v>
      </c>
      <c r="F26" s="31">
        <v>50000</v>
      </c>
      <c r="G26" s="29" t="s">
        <v>289</v>
      </c>
      <c r="H26" s="32" t="s">
        <v>283</v>
      </c>
      <c r="I26" s="43">
        <v>46113</v>
      </c>
      <c r="J26" s="34" t="s">
        <v>46</v>
      </c>
      <c r="K26" s="34" t="s">
        <v>51</v>
      </c>
      <c r="L26" s="34" t="s">
        <v>121</v>
      </c>
      <c r="M26" s="34" t="s">
        <v>25</v>
      </c>
      <c r="N26" s="30" t="s">
        <v>305</v>
      </c>
      <c r="O26" s="30" t="s">
        <v>327</v>
      </c>
      <c r="P26" s="34"/>
    </row>
    <row r="27" spans="2:21" s="75" customFormat="1" ht="32.25" customHeight="1" x14ac:dyDescent="0.2">
      <c r="B27" s="87" t="s">
        <v>402</v>
      </c>
      <c r="C27" s="30" t="s">
        <v>187</v>
      </c>
      <c r="D27" s="34" t="s">
        <v>272</v>
      </c>
      <c r="E27" s="30">
        <v>1</v>
      </c>
      <c r="F27" s="82">
        <v>2000</v>
      </c>
      <c r="G27" s="30" t="s">
        <v>289</v>
      </c>
      <c r="H27" s="32" t="s">
        <v>294</v>
      </c>
      <c r="I27" s="43">
        <v>46054</v>
      </c>
      <c r="J27" s="34" t="s">
        <v>47</v>
      </c>
      <c r="K27" s="34" t="s">
        <v>51</v>
      </c>
      <c r="L27" s="34" t="s">
        <v>121</v>
      </c>
      <c r="M27" s="34" t="s">
        <v>25</v>
      </c>
      <c r="N27" s="30" t="s">
        <v>305</v>
      </c>
      <c r="O27" s="30" t="s">
        <v>328</v>
      </c>
      <c r="P27" s="34"/>
    </row>
    <row r="28" spans="2:21" s="75" customFormat="1" ht="80.25" customHeight="1" x14ac:dyDescent="0.2">
      <c r="B28" s="87" t="s">
        <v>403</v>
      </c>
      <c r="C28" s="30" t="s">
        <v>188</v>
      </c>
      <c r="D28" s="30" t="s">
        <v>273</v>
      </c>
      <c r="E28" s="42">
        <v>1</v>
      </c>
      <c r="F28" s="44">
        <v>7359376.2000000002</v>
      </c>
      <c r="G28" s="30" t="s">
        <v>13</v>
      </c>
      <c r="H28" s="32" t="s">
        <v>295</v>
      </c>
      <c r="I28" s="33">
        <v>46023</v>
      </c>
      <c r="J28" s="34" t="s">
        <v>46</v>
      </c>
      <c r="K28" s="34" t="s">
        <v>51</v>
      </c>
      <c r="L28" s="34" t="s">
        <v>118</v>
      </c>
      <c r="M28" s="34" t="s">
        <v>25</v>
      </c>
      <c r="N28" s="30" t="s">
        <v>306</v>
      </c>
      <c r="O28" s="30" t="s">
        <v>329</v>
      </c>
      <c r="P28" s="45"/>
    </row>
    <row r="29" spans="2:21" s="75" customFormat="1" ht="98.25" customHeight="1" x14ac:dyDescent="0.2">
      <c r="B29" s="87" t="s">
        <v>403</v>
      </c>
      <c r="C29" s="30" t="s">
        <v>189</v>
      </c>
      <c r="D29" s="30" t="s">
        <v>274</v>
      </c>
      <c r="E29" s="42">
        <v>172</v>
      </c>
      <c r="F29" s="31">
        <v>22910.400000000001</v>
      </c>
      <c r="G29" s="30" t="s">
        <v>13</v>
      </c>
      <c r="H29" s="32" t="s">
        <v>292</v>
      </c>
      <c r="I29" s="33">
        <v>46082</v>
      </c>
      <c r="J29" s="34" t="s">
        <v>46</v>
      </c>
      <c r="K29" s="34" t="s">
        <v>51</v>
      </c>
      <c r="L29" s="34" t="s">
        <v>117</v>
      </c>
      <c r="M29" s="34" t="s">
        <v>25</v>
      </c>
      <c r="N29" s="30" t="s">
        <v>306</v>
      </c>
      <c r="O29" s="30" t="s">
        <v>330</v>
      </c>
      <c r="P29" s="38"/>
    </row>
    <row r="30" spans="2:21" s="75" customFormat="1" ht="72" customHeight="1" x14ac:dyDescent="0.2">
      <c r="B30" s="87" t="s">
        <v>403</v>
      </c>
      <c r="C30" s="30" t="s">
        <v>190</v>
      </c>
      <c r="D30" s="30" t="s">
        <v>275</v>
      </c>
      <c r="E30" s="42">
        <v>12</v>
      </c>
      <c r="F30" s="31">
        <v>1000000</v>
      </c>
      <c r="G30" s="30" t="s">
        <v>13</v>
      </c>
      <c r="H30" s="32" t="s">
        <v>292</v>
      </c>
      <c r="I30" s="33">
        <v>46143</v>
      </c>
      <c r="J30" s="34" t="s">
        <v>46</v>
      </c>
      <c r="K30" s="34" t="s">
        <v>51</v>
      </c>
      <c r="L30" s="34" t="s">
        <v>101</v>
      </c>
      <c r="M30" s="34" t="s">
        <v>25</v>
      </c>
      <c r="N30" s="30" t="s">
        <v>306</v>
      </c>
      <c r="O30" s="46" t="s">
        <v>331</v>
      </c>
      <c r="P30" s="38"/>
      <c r="U30" s="78"/>
    </row>
    <row r="31" spans="2:21" s="75" customFormat="1" ht="48.75" customHeight="1" x14ac:dyDescent="0.2">
      <c r="B31" s="88" t="s">
        <v>404</v>
      </c>
      <c r="C31" s="34" t="s">
        <v>191</v>
      </c>
      <c r="D31" s="48" t="s">
        <v>276</v>
      </c>
      <c r="E31" s="48">
        <v>1</v>
      </c>
      <c r="F31" s="49">
        <v>9729.59</v>
      </c>
      <c r="G31" s="50" t="s">
        <v>13</v>
      </c>
      <c r="H31" s="34" t="s">
        <v>296</v>
      </c>
      <c r="I31" s="51">
        <v>45658</v>
      </c>
      <c r="J31" s="34" t="s">
        <v>46</v>
      </c>
      <c r="K31" s="34" t="s">
        <v>51</v>
      </c>
      <c r="L31" s="34" t="s">
        <v>111</v>
      </c>
      <c r="M31" s="34" t="s">
        <v>25</v>
      </c>
      <c r="N31" s="34" t="s">
        <v>307</v>
      </c>
      <c r="O31" s="34" t="s">
        <v>332</v>
      </c>
      <c r="P31" s="34"/>
      <c r="U31" s="78"/>
    </row>
    <row r="32" spans="2:21" s="75" customFormat="1" ht="34.5" customHeight="1" x14ac:dyDescent="0.2">
      <c r="B32" s="88" t="s">
        <v>404</v>
      </c>
      <c r="C32" s="34" t="s">
        <v>192</v>
      </c>
      <c r="D32" s="48" t="s">
        <v>276</v>
      </c>
      <c r="E32" s="48">
        <v>1</v>
      </c>
      <c r="F32" s="49">
        <v>55000</v>
      </c>
      <c r="G32" s="50" t="s">
        <v>13</v>
      </c>
      <c r="H32" s="34" t="s">
        <v>296</v>
      </c>
      <c r="I32" s="51">
        <v>46023</v>
      </c>
      <c r="J32" s="34" t="s">
        <v>46</v>
      </c>
      <c r="K32" s="34" t="s">
        <v>51</v>
      </c>
      <c r="L32" s="34" t="s">
        <v>114</v>
      </c>
      <c r="M32" s="34" t="s">
        <v>25</v>
      </c>
      <c r="N32" s="34" t="s">
        <v>308</v>
      </c>
      <c r="O32" s="34" t="s">
        <v>333</v>
      </c>
      <c r="P32" s="34"/>
      <c r="U32" s="78"/>
    </row>
    <row r="33" spans="2:21" s="75" customFormat="1" ht="34.5" customHeight="1" x14ac:dyDescent="0.2">
      <c r="B33" s="88" t="s">
        <v>404</v>
      </c>
      <c r="C33" s="34" t="s">
        <v>193</v>
      </c>
      <c r="D33" s="48" t="s">
        <v>276</v>
      </c>
      <c r="E33" s="34">
        <v>1</v>
      </c>
      <c r="F33" s="49">
        <v>180987</v>
      </c>
      <c r="G33" s="50" t="s">
        <v>13</v>
      </c>
      <c r="H33" s="34" t="s">
        <v>296</v>
      </c>
      <c r="I33" s="51">
        <v>46023</v>
      </c>
      <c r="J33" s="34" t="s">
        <v>46</v>
      </c>
      <c r="K33" s="34" t="s">
        <v>51</v>
      </c>
      <c r="L33" s="34" t="s">
        <v>120</v>
      </c>
      <c r="M33" s="34" t="s">
        <v>25</v>
      </c>
      <c r="N33" s="34" t="s">
        <v>308</v>
      </c>
      <c r="O33" s="34" t="s">
        <v>333</v>
      </c>
      <c r="P33" s="34"/>
      <c r="U33" s="78"/>
    </row>
    <row r="34" spans="2:21" s="75" customFormat="1" ht="36.75" customHeight="1" x14ac:dyDescent="0.2">
      <c r="B34" s="88" t="s">
        <v>404</v>
      </c>
      <c r="C34" s="34" t="s">
        <v>194</v>
      </c>
      <c r="D34" s="48" t="s">
        <v>276</v>
      </c>
      <c r="E34" s="34">
        <v>1</v>
      </c>
      <c r="F34" s="49">
        <v>20000</v>
      </c>
      <c r="G34" s="50" t="s">
        <v>13</v>
      </c>
      <c r="H34" s="34" t="s">
        <v>296</v>
      </c>
      <c r="I34" s="51">
        <v>46023</v>
      </c>
      <c r="J34" s="34" t="s">
        <v>46</v>
      </c>
      <c r="K34" s="34" t="s">
        <v>51</v>
      </c>
      <c r="L34" s="34" t="s">
        <v>120</v>
      </c>
      <c r="M34" s="34" t="s">
        <v>25</v>
      </c>
      <c r="N34" s="34" t="s">
        <v>308</v>
      </c>
      <c r="O34" s="34" t="s">
        <v>333</v>
      </c>
      <c r="P34" s="34"/>
      <c r="U34" s="78"/>
    </row>
    <row r="35" spans="2:21" s="75" customFormat="1" ht="36" customHeight="1" x14ac:dyDescent="0.2">
      <c r="B35" s="88" t="s">
        <v>404</v>
      </c>
      <c r="C35" s="34" t="s">
        <v>195</v>
      </c>
      <c r="D35" s="48" t="s">
        <v>276</v>
      </c>
      <c r="E35" s="34">
        <v>1</v>
      </c>
      <c r="F35" s="49">
        <v>3000</v>
      </c>
      <c r="G35" s="50" t="s">
        <v>13</v>
      </c>
      <c r="H35" s="34" t="s">
        <v>296</v>
      </c>
      <c r="I35" s="51">
        <v>46023</v>
      </c>
      <c r="J35" s="34" t="s">
        <v>46</v>
      </c>
      <c r="K35" s="34" t="s">
        <v>51</v>
      </c>
      <c r="L35" s="34" t="s">
        <v>120</v>
      </c>
      <c r="M35" s="34" t="s">
        <v>25</v>
      </c>
      <c r="N35" s="34" t="s">
        <v>309</v>
      </c>
      <c r="O35" s="34" t="s">
        <v>333</v>
      </c>
      <c r="P35" s="34"/>
      <c r="U35" s="78"/>
    </row>
    <row r="36" spans="2:21" s="75" customFormat="1" ht="43.5" customHeight="1" x14ac:dyDescent="0.2">
      <c r="B36" s="88" t="s">
        <v>404</v>
      </c>
      <c r="C36" s="34" t="s">
        <v>417</v>
      </c>
      <c r="D36" s="48" t="s">
        <v>276</v>
      </c>
      <c r="E36" s="34">
        <v>1</v>
      </c>
      <c r="F36" s="52">
        <v>166117.44</v>
      </c>
      <c r="G36" s="50" t="s">
        <v>13</v>
      </c>
      <c r="H36" s="34" t="s">
        <v>296</v>
      </c>
      <c r="I36" s="51">
        <v>46023</v>
      </c>
      <c r="J36" s="34" t="s">
        <v>46</v>
      </c>
      <c r="K36" s="34" t="s">
        <v>51</v>
      </c>
      <c r="L36" s="34" t="s">
        <v>118</v>
      </c>
      <c r="M36" s="34" t="s">
        <v>25</v>
      </c>
      <c r="N36" s="34" t="s">
        <v>309</v>
      </c>
      <c r="O36" s="34" t="s">
        <v>332</v>
      </c>
      <c r="P36" s="34"/>
      <c r="U36" s="78"/>
    </row>
    <row r="37" spans="2:21" s="75" customFormat="1" ht="45.75" customHeight="1" x14ac:dyDescent="0.2">
      <c r="B37" s="88" t="s">
        <v>404</v>
      </c>
      <c r="C37" s="34" t="s">
        <v>196</v>
      </c>
      <c r="D37" s="48" t="s">
        <v>276</v>
      </c>
      <c r="E37" s="34">
        <v>1</v>
      </c>
      <c r="F37" s="49">
        <v>30000</v>
      </c>
      <c r="G37" s="50" t="s">
        <v>13</v>
      </c>
      <c r="H37" s="34" t="s">
        <v>297</v>
      </c>
      <c r="I37" s="51">
        <v>46023</v>
      </c>
      <c r="J37" s="34" t="s">
        <v>46</v>
      </c>
      <c r="K37" s="34" t="s">
        <v>51</v>
      </c>
      <c r="L37" s="34" t="s">
        <v>120</v>
      </c>
      <c r="M37" s="34" t="s">
        <v>25</v>
      </c>
      <c r="N37" s="34" t="s">
        <v>306</v>
      </c>
      <c r="O37" s="34" t="s">
        <v>334</v>
      </c>
      <c r="P37" s="34"/>
      <c r="U37" s="78"/>
    </row>
    <row r="38" spans="2:21" s="75" customFormat="1" ht="41.25" customHeight="1" x14ac:dyDescent="0.2">
      <c r="B38" s="88" t="s">
        <v>404</v>
      </c>
      <c r="C38" s="34" t="s">
        <v>197</v>
      </c>
      <c r="D38" s="48" t="s">
        <v>276</v>
      </c>
      <c r="E38" s="34">
        <v>1</v>
      </c>
      <c r="F38" s="49">
        <v>23670</v>
      </c>
      <c r="G38" s="50" t="s">
        <v>13</v>
      </c>
      <c r="H38" s="34" t="s">
        <v>296</v>
      </c>
      <c r="I38" s="51">
        <v>46023</v>
      </c>
      <c r="J38" s="34" t="s">
        <v>46</v>
      </c>
      <c r="K38" s="34" t="s">
        <v>51</v>
      </c>
      <c r="L38" s="34" t="s">
        <v>129</v>
      </c>
      <c r="M38" s="34" t="s">
        <v>25</v>
      </c>
      <c r="N38" s="34" t="s">
        <v>306</v>
      </c>
      <c r="O38" s="34" t="s">
        <v>335</v>
      </c>
      <c r="P38" s="34"/>
      <c r="U38" s="78"/>
    </row>
    <row r="39" spans="2:21" s="75" customFormat="1" ht="46.5" customHeight="1" x14ac:dyDescent="0.2">
      <c r="B39" s="88" t="s">
        <v>404</v>
      </c>
      <c r="C39" s="34" t="s">
        <v>198</v>
      </c>
      <c r="D39" s="34" t="s">
        <v>272</v>
      </c>
      <c r="E39" s="34">
        <v>1</v>
      </c>
      <c r="F39" s="49">
        <v>30000</v>
      </c>
      <c r="G39" s="50" t="s">
        <v>13</v>
      </c>
      <c r="H39" s="34" t="s">
        <v>296</v>
      </c>
      <c r="I39" s="51">
        <v>46023</v>
      </c>
      <c r="J39" s="34" t="s">
        <v>46</v>
      </c>
      <c r="K39" s="34" t="s">
        <v>51</v>
      </c>
      <c r="L39" s="34" t="s">
        <v>114</v>
      </c>
      <c r="M39" s="34" t="s">
        <v>25</v>
      </c>
      <c r="N39" s="34" t="s">
        <v>309</v>
      </c>
      <c r="O39" s="34" t="s">
        <v>336</v>
      </c>
      <c r="P39" s="34"/>
      <c r="U39" s="78"/>
    </row>
    <row r="40" spans="2:21" s="75" customFormat="1" ht="43.5" customHeight="1" x14ac:dyDescent="0.2">
      <c r="B40" s="88" t="s">
        <v>404</v>
      </c>
      <c r="C40" s="34" t="s">
        <v>199</v>
      </c>
      <c r="D40" s="34" t="s">
        <v>272</v>
      </c>
      <c r="E40" s="34">
        <v>1</v>
      </c>
      <c r="F40" s="49">
        <v>5603.5</v>
      </c>
      <c r="G40" s="50" t="s">
        <v>13</v>
      </c>
      <c r="H40" s="34" t="s">
        <v>296</v>
      </c>
      <c r="I40" s="51">
        <v>46023</v>
      </c>
      <c r="J40" s="34" t="s">
        <v>46</v>
      </c>
      <c r="K40" s="34" t="s">
        <v>51</v>
      </c>
      <c r="L40" s="34" t="s">
        <v>120</v>
      </c>
      <c r="M40" s="34" t="s">
        <v>25</v>
      </c>
      <c r="N40" s="34" t="s">
        <v>307</v>
      </c>
      <c r="O40" s="34" t="s">
        <v>332</v>
      </c>
      <c r="P40" s="34"/>
      <c r="U40" s="78"/>
    </row>
    <row r="41" spans="2:21" s="75" customFormat="1" ht="38.25" customHeight="1" x14ac:dyDescent="0.2">
      <c r="B41" s="88" t="s">
        <v>404</v>
      </c>
      <c r="C41" s="34" t="s">
        <v>200</v>
      </c>
      <c r="D41" s="34" t="s">
        <v>272</v>
      </c>
      <c r="E41" s="34">
        <v>1</v>
      </c>
      <c r="F41" s="49">
        <v>11701.59</v>
      </c>
      <c r="G41" s="50" t="s">
        <v>13</v>
      </c>
      <c r="H41" s="34" t="s">
        <v>296</v>
      </c>
      <c r="I41" s="51">
        <v>45658</v>
      </c>
      <c r="J41" s="34" t="s">
        <v>46</v>
      </c>
      <c r="K41" s="34" t="s">
        <v>51</v>
      </c>
      <c r="L41" s="34" t="s">
        <v>111</v>
      </c>
      <c r="M41" s="34" t="s">
        <v>25</v>
      </c>
      <c r="N41" s="34" t="s">
        <v>307</v>
      </c>
      <c r="O41" s="34" t="s">
        <v>332</v>
      </c>
      <c r="P41" s="34"/>
      <c r="U41" s="78"/>
    </row>
    <row r="42" spans="2:21" s="75" customFormat="1" ht="33" customHeight="1" x14ac:dyDescent="0.2">
      <c r="B42" s="88" t="s">
        <v>404</v>
      </c>
      <c r="C42" s="34" t="s">
        <v>201</v>
      </c>
      <c r="D42" s="34" t="s">
        <v>272</v>
      </c>
      <c r="E42" s="34">
        <v>1</v>
      </c>
      <c r="F42" s="49">
        <v>28000</v>
      </c>
      <c r="G42" s="50" t="s">
        <v>13</v>
      </c>
      <c r="H42" s="34" t="s">
        <v>296</v>
      </c>
      <c r="I42" s="51">
        <v>46023</v>
      </c>
      <c r="J42" s="34" t="s">
        <v>46</v>
      </c>
      <c r="K42" s="34" t="s">
        <v>51</v>
      </c>
      <c r="L42" s="34" t="s">
        <v>121</v>
      </c>
      <c r="M42" s="34" t="s">
        <v>25</v>
      </c>
      <c r="N42" s="34" t="s">
        <v>307</v>
      </c>
      <c r="O42" s="34" t="s">
        <v>332</v>
      </c>
      <c r="P42" s="34"/>
      <c r="U42" s="78"/>
    </row>
    <row r="43" spans="2:21" s="75" customFormat="1" ht="60" x14ac:dyDescent="0.2">
      <c r="B43" s="88" t="s">
        <v>404</v>
      </c>
      <c r="C43" s="34" t="s">
        <v>418</v>
      </c>
      <c r="D43" s="34" t="s">
        <v>272</v>
      </c>
      <c r="E43" s="34">
        <v>1</v>
      </c>
      <c r="F43" s="49">
        <v>1960</v>
      </c>
      <c r="G43" s="50" t="s">
        <v>13</v>
      </c>
      <c r="H43" s="34" t="s">
        <v>296</v>
      </c>
      <c r="I43" s="51">
        <v>46023</v>
      </c>
      <c r="J43" s="34" t="s">
        <v>46</v>
      </c>
      <c r="K43" s="34" t="s">
        <v>51</v>
      </c>
      <c r="L43" s="34" t="s">
        <v>120</v>
      </c>
      <c r="M43" s="34" t="s">
        <v>25</v>
      </c>
      <c r="N43" s="34" t="s">
        <v>308</v>
      </c>
      <c r="O43" s="34" t="s">
        <v>332</v>
      </c>
      <c r="P43" s="34"/>
      <c r="U43" s="78"/>
    </row>
    <row r="44" spans="2:21" s="75" customFormat="1" ht="36" customHeight="1" x14ac:dyDescent="0.2">
      <c r="B44" s="88" t="s">
        <v>404</v>
      </c>
      <c r="C44" s="34" t="s">
        <v>202</v>
      </c>
      <c r="D44" s="34" t="s">
        <v>272</v>
      </c>
      <c r="E44" s="34">
        <v>1</v>
      </c>
      <c r="F44" s="49">
        <v>3000</v>
      </c>
      <c r="G44" s="50" t="s">
        <v>13</v>
      </c>
      <c r="H44" s="34" t="s">
        <v>296</v>
      </c>
      <c r="I44" s="51">
        <v>46174</v>
      </c>
      <c r="J44" s="34" t="s">
        <v>46</v>
      </c>
      <c r="K44" s="34" t="s">
        <v>51</v>
      </c>
      <c r="L44" s="34" t="s">
        <v>120</v>
      </c>
      <c r="M44" s="34" t="s">
        <v>25</v>
      </c>
      <c r="N44" s="34" t="s">
        <v>306</v>
      </c>
      <c r="O44" s="34" t="s">
        <v>332</v>
      </c>
      <c r="P44" s="34"/>
      <c r="U44" s="78"/>
    </row>
    <row r="45" spans="2:21" s="75" customFormat="1" ht="42.75" customHeight="1" x14ac:dyDescent="0.2">
      <c r="B45" s="88" t="s">
        <v>404</v>
      </c>
      <c r="C45" s="34" t="s">
        <v>203</v>
      </c>
      <c r="D45" s="34" t="s">
        <v>272</v>
      </c>
      <c r="E45" s="34">
        <v>1</v>
      </c>
      <c r="F45" s="49">
        <v>2000</v>
      </c>
      <c r="G45" s="50" t="s">
        <v>13</v>
      </c>
      <c r="H45" s="34" t="s">
        <v>296</v>
      </c>
      <c r="I45" s="51">
        <v>46023</v>
      </c>
      <c r="J45" s="34" t="s">
        <v>46</v>
      </c>
      <c r="K45" s="34" t="s">
        <v>51</v>
      </c>
      <c r="L45" s="34" t="s">
        <v>120</v>
      </c>
      <c r="M45" s="34" t="s">
        <v>25</v>
      </c>
      <c r="N45" s="34" t="s">
        <v>309</v>
      </c>
      <c r="O45" s="34" t="s">
        <v>332</v>
      </c>
      <c r="P45" s="34"/>
      <c r="U45" s="78"/>
    </row>
    <row r="46" spans="2:21" s="75" customFormat="1" ht="34.5" customHeight="1" x14ac:dyDescent="0.2">
      <c r="B46" s="88" t="s">
        <v>404</v>
      </c>
      <c r="C46" s="34" t="s">
        <v>204</v>
      </c>
      <c r="D46" s="34" t="s">
        <v>272</v>
      </c>
      <c r="E46" s="34">
        <v>1</v>
      </c>
      <c r="F46" s="49">
        <v>8000</v>
      </c>
      <c r="G46" s="50" t="s">
        <v>13</v>
      </c>
      <c r="H46" s="34" t="s">
        <v>297</v>
      </c>
      <c r="I46" s="51">
        <v>46082</v>
      </c>
      <c r="J46" s="34" t="s">
        <v>46</v>
      </c>
      <c r="K46" s="34" t="s">
        <v>51</v>
      </c>
      <c r="L46" s="34" t="s">
        <v>127</v>
      </c>
      <c r="M46" s="34" t="s">
        <v>25</v>
      </c>
      <c r="N46" s="34" t="s">
        <v>308</v>
      </c>
      <c r="O46" s="34" t="s">
        <v>337</v>
      </c>
      <c r="P46" s="34"/>
      <c r="U46" s="78"/>
    </row>
    <row r="47" spans="2:21" s="75" customFormat="1" ht="37.15" customHeight="1" x14ac:dyDescent="0.2">
      <c r="B47" s="88" t="s">
        <v>404</v>
      </c>
      <c r="C47" s="34" t="s">
        <v>205</v>
      </c>
      <c r="D47" s="34" t="s">
        <v>272</v>
      </c>
      <c r="E47" s="34">
        <v>1</v>
      </c>
      <c r="F47" s="49">
        <v>8000</v>
      </c>
      <c r="G47" s="34" t="s">
        <v>13</v>
      </c>
      <c r="H47" s="34" t="s">
        <v>296</v>
      </c>
      <c r="I47" s="51">
        <v>46023</v>
      </c>
      <c r="J47" s="34" t="s">
        <v>46</v>
      </c>
      <c r="K47" s="34" t="s">
        <v>51</v>
      </c>
      <c r="L47" s="34" t="s">
        <v>120</v>
      </c>
      <c r="M47" s="34" t="s">
        <v>25</v>
      </c>
      <c r="N47" s="34" t="s">
        <v>308</v>
      </c>
      <c r="O47" s="34" t="s">
        <v>338</v>
      </c>
      <c r="P47" s="34"/>
      <c r="U47" s="78"/>
    </row>
    <row r="48" spans="2:21" s="75" customFormat="1" ht="37.15" customHeight="1" x14ac:dyDescent="0.2">
      <c r="B48" s="88" t="s">
        <v>404</v>
      </c>
      <c r="C48" s="34" t="s">
        <v>206</v>
      </c>
      <c r="D48" s="34" t="s">
        <v>272</v>
      </c>
      <c r="E48" s="34">
        <v>1</v>
      </c>
      <c r="F48" s="49">
        <v>300</v>
      </c>
      <c r="G48" s="50" t="s">
        <v>13</v>
      </c>
      <c r="H48" s="34" t="s">
        <v>296</v>
      </c>
      <c r="I48" s="51">
        <v>46113</v>
      </c>
      <c r="J48" s="34" t="s">
        <v>46</v>
      </c>
      <c r="K48" s="34" t="s">
        <v>51</v>
      </c>
      <c r="L48" s="34" t="s">
        <v>120</v>
      </c>
      <c r="M48" s="34" t="s">
        <v>25</v>
      </c>
      <c r="N48" s="34" t="s">
        <v>308</v>
      </c>
      <c r="O48" s="34" t="s">
        <v>332</v>
      </c>
      <c r="P48" s="34"/>
      <c r="U48" s="78"/>
    </row>
    <row r="49" spans="2:21" s="75" customFormat="1" ht="39.6" customHeight="1" x14ac:dyDescent="0.2">
      <c r="B49" s="88" t="s">
        <v>404</v>
      </c>
      <c r="C49" s="34" t="s">
        <v>207</v>
      </c>
      <c r="D49" s="34" t="s">
        <v>272</v>
      </c>
      <c r="E49" s="34">
        <v>1</v>
      </c>
      <c r="F49" s="49">
        <v>3900</v>
      </c>
      <c r="G49" s="50" t="s">
        <v>13</v>
      </c>
      <c r="H49" s="34" t="s">
        <v>296</v>
      </c>
      <c r="I49" s="51">
        <v>46082</v>
      </c>
      <c r="J49" s="34" t="s">
        <v>46</v>
      </c>
      <c r="K49" s="34" t="s">
        <v>51</v>
      </c>
      <c r="L49" s="34" t="s">
        <v>120</v>
      </c>
      <c r="M49" s="34" t="s">
        <v>25</v>
      </c>
      <c r="N49" s="34" t="s">
        <v>306</v>
      </c>
      <c r="O49" s="34" t="s">
        <v>339</v>
      </c>
      <c r="P49" s="34"/>
      <c r="U49" s="78"/>
    </row>
    <row r="50" spans="2:21" s="75" customFormat="1" ht="63" customHeight="1" x14ac:dyDescent="0.2">
      <c r="B50" s="88" t="s">
        <v>404</v>
      </c>
      <c r="C50" s="34" t="s">
        <v>208</v>
      </c>
      <c r="D50" s="34" t="s">
        <v>272</v>
      </c>
      <c r="E50" s="34">
        <v>1</v>
      </c>
      <c r="F50" s="49">
        <v>388440</v>
      </c>
      <c r="G50" s="50" t="s">
        <v>13</v>
      </c>
      <c r="H50" s="34" t="s">
        <v>296</v>
      </c>
      <c r="I50" s="51">
        <v>46023</v>
      </c>
      <c r="J50" s="34" t="s">
        <v>46</v>
      </c>
      <c r="K50" s="34" t="s">
        <v>51</v>
      </c>
      <c r="L50" s="34" t="s">
        <v>118</v>
      </c>
      <c r="M50" s="34" t="s">
        <v>25</v>
      </c>
      <c r="N50" s="34" t="s">
        <v>306</v>
      </c>
      <c r="O50" s="34" t="s">
        <v>333</v>
      </c>
      <c r="P50" s="34"/>
      <c r="U50" s="78"/>
    </row>
    <row r="51" spans="2:21" s="75" customFormat="1" ht="36" customHeight="1" x14ac:dyDescent="0.2">
      <c r="B51" s="88" t="s">
        <v>404</v>
      </c>
      <c r="C51" s="34" t="s">
        <v>209</v>
      </c>
      <c r="D51" s="34" t="s">
        <v>272</v>
      </c>
      <c r="E51" s="34">
        <v>1</v>
      </c>
      <c r="F51" s="31">
        <v>6649</v>
      </c>
      <c r="G51" s="50" t="s">
        <v>13</v>
      </c>
      <c r="H51" s="34" t="s">
        <v>296</v>
      </c>
      <c r="I51" s="51">
        <v>46023</v>
      </c>
      <c r="J51" s="34" t="s">
        <v>46</v>
      </c>
      <c r="K51" s="34" t="s">
        <v>51</v>
      </c>
      <c r="L51" s="34" t="s">
        <v>120</v>
      </c>
      <c r="M51" s="34" t="s">
        <v>25</v>
      </c>
      <c r="N51" s="34" t="s">
        <v>307</v>
      </c>
      <c r="O51" s="34" t="s">
        <v>332</v>
      </c>
      <c r="P51" s="34"/>
      <c r="U51" s="78"/>
    </row>
    <row r="52" spans="2:21" s="75" customFormat="1" ht="36" customHeight="1" x14ac:dyDescent="0.2">
      <c r="B52" s="88" t="s">
        <v>404</v>
      </c>
      <c r="C52" s="53" t="s">
        <v>210</v>
      </c>
      <c r="D52" s="54" t="s">
        <v>277</v>
      </c>
      <c r="E52" s="54">
        <v>400</v>
      </c>
      <c r="F52" s="61">
        <v>6500</v>
      </c>
      <c r="G52" s="50" t="s">
        <v>13</v>
      </c>
      <c r="H52" s="50" t="s">
        <v>298</v>
      </c>
      <c r="I52" s="56">
        <v>46082</v>
      </c>
      <c r="J52" s="34" t="s">
        <v>46</v>
      </c>
      <c r="K52" s="34" t="s">
        <v>51</v>
      </c>
      <c r="L52" s="34" t="s">
        <v>111</v>
      </c>
      <c r="M52" s="34" t="s">
        <v>25</v>
      </c>
      <c r="N52" s="38" t="s">
        <v>306</v>
      </c>
      <c r="O52" s="57"/>
      <c r="P52" s="38"/>
      <c r="U52" s="78"/>
    </row>
    <row r="53" spans="2:21" s="75" customFormat="1" ht="36.75" customHeight="1" x14ac:dyDescent="0.2">
      <c r="B53" s="88" t="s">
        <v>404</v>
      </c>
      <c r="C53" s="53" t="s">
        <v>211</v>
      </c>
      <c r="D53" s="54" t="s">
        <v>278</v>
      </c>
      <c r="E53" s="54">
        <v>40</v>
      </c>
      <c r="F53" s="52">
        <v>1500</v>
      </c>
      <c r="G53" s="50" t="s">
        <v>13</v>
      </c>
      <c r="H53" s="50" t="s">
        <v>298</v>
      </c>
      <c r="I53" s="56">
        <v>46082</v>
      </c>
      <c r="J53" s="34" t="s">
        <v>46</v>
      </c>
      <c r="K53" s="34" t="s">
        <v>51</v>
      </c>
      <c r="L53" s="34" t="s">
        <v>111</v>
      </c>
      <c r="M53" s="34" t="s">
        <v>25</v>
      </c>
      <c r="N53" s="38" t="s">
        <v>306</v>
      </c>
      <c r="O53" s="57"/>
      <c r="P53" s="38"/>
      <c r="U53" s="78"/>
    </row>
    <row r="54" spans="2:21" s="75" customFormat="1" ht="41.45" customHeight="1" x14ac:dyDescent="0.2">
      <c r="B54" s="88" t="s">
        <v>404</v>
      </c>
      <c r="C54" s="54" t="s">
        <v>212</v>
      </c>
      <c r="D54" s="54" t="s">
        <v>279</v>
      </c>
      <c r="E54" s="53">
        <v>500</v>
      </c>
      <c r="F54" s="52">
        <v>7000</v>
      </c>
      <c r="G54" s="50" t="s">
        <v>13</v>
      </c>
      <c r="H54" s="50" t="s">
        <v>298</v>
      </c>
      <c r="I54" s="56">
        <v>46082</v>
      </c>
      <c r="J54" s="34" t="s">
        <v>46</v>
      </c>
      <c r="K54" s="34" t="s">
        <v>51</v>
      </c>
      <c r="L54" s="34" t="s">
        <v>111</v>
      </c>
      <c r="M54" s="34" t="s">
        <v>25</v>
      </c>
      <c r="N54" s="38" t="s">
        <v>306</v>
      </c>
      <c r="O54" s="57"/>
      <c r="P54" s="38"/>
      <c r="U54" s="78"/>
    </row>
    <row r="55" spans="2:21" s="75" customFormat="1" ht="36" x14ac:dyDescent="0.2">
      <c r="B55" s="88" t="s">
        <v>404</v>
      </c>
      <c r="C55" s="54" t="s">
        <v>213</v>
      </c>
      <c r="D55" s="54" t="s">
        <v>280</v>
      </c>
      <c r="E55" s="58">
        <v>250</v>
      </c>
      <c r="F55" s="61">
        <v>2000</v>
      </c>
      <c r="G55" s="50" t="s">
        <v>13</v>
      </c>
      <c r="H55" s="50" t="s">
        <v>298</v>
      </c>
      <c r="I55" s="56">
        <v>46082</v>
      </c>
      <c r="J55" s="34" t="s">
        <v>46</v>
      </c>
      <c r="K55" s="34" t="s">
        <v>51</v>
      </c>
      <c r="L55" s="34" t="s">
        <v>111</v>
      </c>
      <c r="M55" s="34" t="s">
        <v>25</v>
      </c>
      <c r="N55" s="38" t="s">
        <v>306</v>
      </c>
      <c r="O55" s="57"/>
      <c r="P55" s="38"/>
      <c r="U55" s="78"/>
    </row>
    <row r="56" spans="2:21" s="75" customFormat="1" ht="32.25" customHeight="1" x14ac:dyDescent="0.2">
      <c r="B56" s="88" t="s">
        <v>404</v>
      </c>
      <c r="C56" s="54" t="s">
        <v>214</v>
      </c>
      <c r="D56" s="34" t="s">
        <v>281</v>
      </c>
      <c r="E56" s="53">
        <v>40</v>
      </c>
      <c r="F56" s="55">
        <v>1120</v>
      </c>
      <c r="G56" s="50" t="s">
        <v>13</v>
      </c>
      <c r="H56" s="50" t="s">
        <v>298</v>
      </c>
      <c r="I56" s="56">
        <v>46082</v>
      </c>
      <c r="J56" s="34" t="s">
        <v>46</v>
      </c>
      <c r="K56" s="34" t="s">
        <v>51</v>
      </c>
      <c r="L56" s="34" t="s">
        <v>111</v>
      </c>
      <c r="M56" s="34" t="s">
        <v>25</v>
      </c>
      <c r="N56" s="38" t="s">
        <v>306</v>
      </c>
      <c r="O56" s="34"/>
      <c r="P56" s="34"/>
      <c r="U56" s="78"/>
    </row>
    <row r="57" spans="2:21" s="75" customFormat="1" ht="29.25" customHeight="1" x14ac:dyDescent="0.2">
      <c r="B57" s="88" t="s">
        <v>404</v>
      </c>
      <c r="C57" s="54" t="s">
        <v>215</v>
      </c>
      <c r="D57" s="38" t="s">
        <v>282</v>
      </c>
      <c r="E57" s="38">
        <v>200</v>
      </c>
      <c r="F57" s="55">
        <v>2000</v>
      </c>
      <c r="G57" s="50" t="s">
        <v>13</v>
      </c>
      <c r="H57" s="50" t="s">
        <v>298</v>
      </c>
      <c r="I57" s="56">
        <v>46082</v>
      </c>
      <c r="J57" s="34" t="s">
        <v>46</v>
      </c>
      <c r="K57" s="34" t="s">
        <v>51</v>
      </c>
      <c r="L57" s="34" t="s">
        <v>111</v>
      </c>
      <c r="M57" s="34" t="s">
        <v>25</v>
      </c>
      <c r="N57" s="38" t="s">
        <v>306</v>
      </c>
      <c r="O57" s="57"/>
      <c r="P57" s="59"/>
      <c r="U57" s="78"/>
    </row>
    <row r="58" spans="2:21" s="75" customFormat="1" ht="33" customHeight="1" x14ac:dyDescent="0.2">
      <c r="B58" s="88" t="s">
        <v>404</v>
      </c>
      <c r="C58" s="54" t="s">
        <v>216</v>
      </c>
      <c r="D58" s="38" t="s">
        <v>272</v>
      </c>
      <c r="E58" s="38">
        <v>20</v>
      </c>
      <c r="F58" s="55">
        <v>300</v>
      </c>
      <c r="G58" s="50" t="s">
        <v>13</v>
      </c>
      <c r="H58" s="50" t="s">
        <v>298</v>
      </c>
      <c r="I58" s="56">
        <v>46082</v>
      </c>
      <c r="J58" s="34" t="s">
        <v>46</v>
      </c>
      <c r="K58" s="34" t="s">
        <v>51</v>
      </c>
      <c r="L58" s="34" t="s">
        <v>111</v>
      </c>
      <c r="M58" s="34" t="s">
        <v>25</v>
      </c>
      <c r="N58" s="38" t="s">
        <v>306</v>
      </c>
      <c r="O58" s="38"/>
      <c r="P58" s="38"/>
      <c r="U58" s="78"/>
    </row>
    <row r="59" spans="2:21" s="75" customFormat="1" ht="24" customHeight="1" x14ac:dyDescent="0.2">
      <c r="B59" s="88" t="s">
        <v>404</v>
      </c>
      <c r="C59" s="38" t="s">
        <v>217</v>
      </c>
      <c r="D59" s="38" t="s">
        <v>272</v>
      </c>
      <c r="E59" s="60">
        <v>40</v>
      </c>
      <c r="F59" s="55">
        <v>3200</v>
      </c>
      <c r="G59" s="50" t="s">
        <v>13</v>
      </c>
      <c r="H59" s="50" t="s">
        <v>298</v>
      </c>
      <c r="I59" s="56">
        <v>46082</v>
      </c>
      <c r="J59" s="34" t="s">
        <v>46</v>
      </c>
      <c r="K59" s="34" t="s">
        <v>51</v>
      </c>
      <c r="L59" s="34" t="s">
        <v>111</v>
      </c>
      <c r="M59" s="34" t="s">
        <v>25</v>
      </c>
      <c r="N59" s="38" t="s">
        <v>306</v>
      </c>
      <c r="O59" s="38"/>
      <c r="P59" s="38"/>
      <c r="U59" s="78"/>
    </row>
    <row r="60" spans="2:21" s="75" customFormat="1" ht="39" customHeight="1" x14ac:dyDescent="0.2">
      <c r="B60" s="88" t="s">
        <v>404</v>
      </c>
      <c r="C60" s="54" t="s">
        <v>218</v>
      </c>
      <c r="D60" s="38" t="s">
        <v>272</v>
      </c>
      <c r="E60" s="38">
        <v>100</v>
      </c>
      <c r="F60" s="61">
        <v>1200</v>
      </c>
      <c r="G60" s="50" t="s">
        <v>13</v>
      </c>
      <c r="H60" s="50" t="s">
        <v>298</v>
      </c>
      <c r="I60" s="56">
        <v>46082</v>
      </c>
      <c r="J60" s="34" t="s">
        <v>46</v>
      </c>
      <c r="K60" s="34" t="s">
        <v>51</v>
      </c>
      <c r="L60" s="34" t="s">
        <v>111</v>
      </c>
      <c r="M60" s="34" t="s">
        <v>25</v>
      </c>
      <c r="N60" s="38" t="s">
        <v>306</v>
      </c>
      <c r="O60" s="38"/>
      <c r="P60" s="38"/>
      <c r="U60" s="78"/>
    </row>
    <row r="61" spans="2:21" s="75" customFormat="1" ht="37.5" customHeight="1" x14ac:dyDescent="0.2">
      <c r="B61" s="88" t="s">
        <v>404</v>
      </c>
      <c r="C61" s="54" t="s">
        <v>219</v>
      </c>
      <c r="D61" s="38" t="s">
        <v>272</v>
      </c>
      <c r="E61" s="38">
        <v>150</v>
      </c>
      <c r="F61" s="61">
        <v>2250</v>
      </c>
      <c r="G61" s="50" t="s">
        <v>13</v>
      </c>
      <c r="H61" s="50" t="s">
        <v>298</v>
      </c>
      <c r="I61" s="56">
        <v>46082</v>
      </c>
      <c r="J61" s="34" t="s">
        <v>46</v>
      </c>
      <c r="K61" s="34" t="s">
        <v>51</v>
      </c>
      <c r="L61" s="34" t="s">
        <v>111</v>
      </c>
      <c r="M61" s="34" t="s">
        <v>25</v>
      </c>
      <c r="N61" s="38" t="s">
        <v>306</v>
      </c>
      <c r="O61" s="38"/>
      <c r="P61" s="38"/>
      <c r="U61" s="78"/>
    </row>
    <row r="62" spans="2:21" s="75" customFormat="1" ht="36" customHeight="1" x14ac:dyDescent="0.2">
      <c r="B62" s="88" t="s">
        <v>404</v>
      </c>
      <c r="C62" s="54" t="s">
        <v>220</v>
      </c>
      <c r="D62" s="38" t="s">
        <v>283</v>
      </c>
      <c r="E62" s="38">
        <v>1</v>
      </c>
      <c r="F62" s="55">
        <v>90000</v>
      </c>
      <c r="G62" s="50" t="s">
        <v>13</v>
      </c>
      <c r="H62" s="50" t="s">
        <v>298</v>
      </c>
      <c r="I62" s="56">
        <v>46143</v>
      </c>
      <c r="J62" s="34" t="s">
        <v>46</v>
      </c>
      <c r="K62" s="34" t="s">
        <v>51</v>
      </c>
      <c r="L62" s="34" t="s">
        <v>120</v>
      </c>
      <c r="M62" s="34" t="s">
        <v>25</v>
      </c>
      <c r="N62" s="38" t="s">
        <v>306</v>
      </c>
      <c r="O62" s="38"/>
      <c r="P62" s="38"/>
      <c r="U62" s="78"/>
    </row>
    <row r="63" spans="2:21" s="75" customFormat="1" ht="37.5" customHeight="1" x14ac:dyDescent="0.2">
      <c r="B63" s="88" t="s">
        <v>404</v>
      </c>
      <c r="C63" s="54" t="s">
        <v>221</v>
      </c>
      <c r="D63" s="38" t="s">
        <v>283</v>
      </c>
      <c r="E63" s="38">
        <v>1</v>
      </c>
      <c r="F63" s="55">
        <v>3785.25</v>
      </c>
      <c r="G63" s="50" t="s">
        <v>13</v>
      </c>
      <c r="H63" s="50" t="s">
        <v>298</v>
      </c>
      <c r="I63" s="56">
        <v>46082</v>
      </c>
      <c r="J63" s="34" t="s">
        <v>46</v>
      </c>
      <c r="K63" s="34" t="s">
        <v>51</v>
      </c>
      <c r="L63" s="34" t="s">
        <v>120</v>
      </c>
      <c r="M63" s="34" t="s">
        <v>25</v>
      </c>
      <c r="N63" s="38" t="s">
        <v>306</v>
      </c>
      <c r="O63" s="38"/>
      <c r="P63" s="38"/>
      <c r="U63" s="78"/>
    </row>
    <row r="64" spans="2:21" s="75" customFormat="1" ht="168.75" customHeight="1" x14ac:dyDescent="0.2">
      <c r="B64" s="88" t="s">
        <v>405</v>
      </c>
      <c r="C64" s="34" t="s">
        <v>222</v>
      </c>
      <c r="D64" s="34" t="s">
        <v>272</v>
      </c>
      <c r="E64" s="39">
        <v>40</v>
      </c>
      <c r="F64" s="31">
        <v>47232</v>
      </c>
      <c r="G64" s="38" t="s">
        <v>13</v>
      </c>
      <c r="H64" s="35" t="s">
        <v>292</v>
      </c>
      <c r="I64" s="34" t="s">
        <v>300</v>
      </c>
      <c r="J64" s="34" t="s">
        <v>46</v>
      </c>
      <c r="K64" s="34" t="s">
        <v>51</v>
      </c>
      <c r="L64" s="34" t="s">
        <v>117</v>
      </c>
      <c r="M64" s="34" t="s">
        <v>25</v>
      </c>
      <c r="N64" s="38" t="s">
        <v>306</v>
      </c>
      <c r="O64" s="34" t="s">
        <v>340</v>
      </c>
      <c r="P64" s="34" t="s">
        <v>384</v>
      </c>
      <c r="U64" s="78"/>
    </row>
    <row r="65" spans="2:21" s="75" customFormat="1" ht="195.75" customHeight="1" x14ac:dyDescent="0.2">
      <c r="B65" s="88" t="s">
        <v>405</v>
      </c>
      <c r="C65" s="34" t="s">
        <v>223</v>
      </c>
      <c r="D65" s="34" t="s">
        <v>272</v>
      </c>
      <c r="E65" s="34">
        <v>40</v>
      </c>
      <c r="F65" s="31">
        <v>6528</v>
      </c>
      <c r="G65" s="35" t="s">
        <v>13</v>
      </c>
      <c r="H65" s="35" t="s">
        <v>292</v>
      </c>
      <c r="I65" s="34" t="s">
        <v>300</v>
      </c>
      <c r="J65" s="34" t="s">
        <v>46</v>
      </c>
      <c r="K65" s="34" t="s">
        <v>51</v>
      </c>
      <c r="L65" s="34" t="s">
        <v>117</v>
      </c>
      <c r="M65" s="34" t="s">
        <v>25</v>
      </c>
      <c r="N65" s="38" t="s">
        <v>306</v>
      </c>
      <c r="O65" s="34" t="s">
        <v>340</v>
      </c>
      <c r="P65" s="34" t="s">
        <v>385</v>
      </c>
      <c r="U65" s="78"/>
    </row>
    <row r="66" spans="2:21" s="75" customFormat="1" ht="216.6" customHeight="1" x14ac:dyDescent="0.2">
      <c r="B66" s="88" t="s">
        <v>405</v>
      </c>
      <c r="C66" s="34" t="s">
        <v>224</v>
      </c>
      <c r="D66" s="34" t="s">
        <v>272</v>
      </c>
      <c r="E66" s="34">
        <v>2</v>
      </c>
      <c r="F66" s="31">
        <v>3945.6</v>
      </c>
      <c r="G66" s="34" t="s">
        <v>13</v>
      </c>
      <c r="H66" s="35" t="s">
        <v>292</v>
      </c>
      <c r="I66" s="34" t="s">
        <v>301</v>
      </c>
      <c r="J66" s="34" t="s">
        <v>46</v>
      </c>
      <c r="K66" s="34" t="s">
        <v>51</v>
      </c>
      <c r="L66" s="34" t="s">
        <v>120</v>
      </c>
      <c r="M66" s="34" t="s">
        <v>25</v>
      </c>
      <c r="N66" s="38" t="s">
        <v>306</v>
      </c>
      <c r="O66" s="34" t="s">
        <v>341</v>
      </c>
      <c r="P66" s="34" t="s">
        <v>386</v>
      </c>
      <c r="U66" s="78"/>
    </row>
    <row r="67" spans="2:21" s="75" customFormat="1" ht="191.25" customHeight="1" x14ac:dyDescent="0.2">
      <c r="B67" s="88" t="s">
        <v>405</v>
      </c>
      <c r="C67" s="54" t="s">
        <v>225</v>
      </c>
      <c r="D67" s="34" t="s">
        <v>272</v>
      </c>
      <c r="E67" s="34">
        <v>1</v>
      </c>
      <c r="F67" s="31">
        <v>38400</v>
      </c>
      <c r="G67" s="34" t="s">
        <v>13</v>
      </c>
      <c r="H67" s="35" t="s">
        <v>292</v>
      </c>
      <c r="I67" s="34" t="s">
        <v>300</v>
      </c>
      <c r="J67" s="34" t="s">
        <v>46</v>
      </c>
      <c r="K67" s="34" t="s">
        <v>51</v>
      </c>
      <c r="L67" s="34" t="s">
        <v>117</v>
      </c>
      <c r="M67" s="34" t="s">
        <v>25</v>
      </c>
      <c r="N67" s="38" t="s">
        <v>306</v>
      </c>
      <c r="O67" s="34" t="s">
        <v>342</v>
      </c>
      <c r="P67" s="34" t="s">
        <v>387</v>
      </c>
      <c r="U67" s="78"/>
    </row>
    <row r="68" spans="2:21" s="75" customFormat="1" ht="162" customHeight="1" x14ac:dyDescent="0.2">
      <c r="B68" s="88" t="s">
        <v>405</v>
      </c>
      <c r="C68" s="34" t="s">
        <v>226</v>
      </c>
      <c r="D68" s="34" t="s">
        <v>272</v>
      </c>
      <c r="E68" s="34">
        <v>1</v>
      </c>
      <c r="F68" s="31">
        <v>30000</v>
      </c>
      <c r="G68" s="34" t="s">
        <v>13</v>
      </c>
      <c r="H68" s="35" t="s">
        <v>293</v>
      </c>
      <c r="I68" s="34" t="s">
        <v>302</v>
      </c>
      <c r="J68" s="34" t="s">
        <v>46</v>
      </c>
      <c r="K68" s="34" t="s">
        <v>51</v>
      </c>
      <c r="L68" s="34" t="s">
        <v>121</v>
      </c>
      <c r="M68" s="34" t="s">
        <v>25</v>
      </c>
      <c r="N68" s="38" t="s">
        <v>306</v>
      </c>
      <c r="O68" s="34" t="s">
        <v>343</v>
      </c>
      <c r="P68" s="34" t="s">
        <v>388</v>
      </c>
      <c r="U68" s="78"/>
    </row>
    <row r="69" spans="2:21" s="75" customFormat="1" ht="300" x14ac:dyDescent="0.2">
      <c r="B69" s="88" t="s">
        <v>405</v>
      </c>
      <c r="C69" s="34" t="s">
        <v>227</v>
      </c>
      <c r="D69" s="34" t="s">
        <v>272</v>
      </c>
      <c r="E69" s="34">
        <v>90</v>
      </c>
      <c r="F69" s="79">
        <v>19800</v>
      </c>
      <c r="G69" s="34" t="s">
        <v>13</v>
      </c>
      <c r="H69" s="35" t="s">
        <v>292</v>
      </c>
      <c r="I69" s="34" t="s">
        <v>302</v>
      </c>
      <c r="J69" s="34" t="s">
        <v>46</v>
      </c>
      <c r="K69" s="34" t="s">
        <v>51</v>
      </c>
      <c r="L69" s="34" t="s">
        <v>95</v>
      </c>
      <c r="M69" s="34" t="s">
        <v>25</v>
      </c>
      <c r="N69" s="38" t="s">
        <v>306</v>
      </c>
      <c r="O69" s="80" t="s">
        <v>344</v>
      </c>
      <c r="P69" s="80" t="s">
        <v>389</v>
      </c>
      <c r="U69" s="78"/>
    </row>
    <row r="70" spans="2:21" s="75" customFormat="1" ht="192.75" customHeight="1" x14ac:dyDescent="0.2">
      <c r="B70" s="88" t="s">
        <v>405</v>
      </c>
      <c r="C70" s="34" t="s">
        <v>228</v>
      </c>
      <c r="D70" s="34" t="s">
        <v>272</v>
      </c>
      <c r="E70" s="34">
        <v>1</v>
      </c>
      <c r="F70" s="31">
        <v>978931.08</v>
      </c>
      <c r="G70" s="34" t="s">
        <v>13</v>
      </c>
      <c r="H70" s="35" t="s">
        <v>299</v>
      </c>
      <c r="I70" s="34" t="s">
        <v>302</v>
      </c>
      <c r="J70" s="34" t="s">
        <v>46</v>
      </c>
      <c r="K70" s="34" t="s">
        <v>51</v>
      </c>
      <c r="L70" s="34" t="s">
        <v>121</v>
      </c>
      <c r="M70" s="34" t="s">
        <v>25</v>
      </c>
      <c r="N70" s="38" t="s">
        <v>306</v>
      </c>
      <c r="O70" s="34" t="s">
        <v>345</v>
      </c>
      <c r="P70" s="34" t="s">
        <v>390</v>
      </c>
      <c r="U70" s="78"/>
    </row>
    <row r="71" spans="2:21" s="75" customFormat="1" ht="15.75" customHeight="1" x14ac:dyDescent="0.2">
      <c r="B71" s="62" t="s">
        <v>406</v>
      </c>
      <c r="C71" s="63"/>
      <c r="D71" s="63"/>
      <c r="E71" s="63"/>
      <c r="F71" s="64">
        <f>SUM(F9:F70)</f>
        <v>11829081.649999999</v>
      </c>
      <c r="G71" s="63"/>
      <c r="H71" s="63"/>
      <c r="I71" s="63"/>
      <c r="J71" s="63"/>
      <c r="K71" s="63"/>
      <c r="L71" s="63"/>
      <c r="M71" s="63"/>
      <c r="N71" s="63"/>
      <c r="O71" s="63"/>
      <c r="P71" s="63"/>
      <c r="U71" s="78"/>
    </row>
    <row r="72" spans="2:21" s="75" customFormat="1" ht="158.25" customHeight="1" x14ac:dyDescent="0.2">
      <c r="B72" s="88" t="s">
        <v>400</v>
      </c>
      <c r="C72" s="30" t="s">
        <v>229</v>
      </c>
      <c r="D72" s="30" t="s">
        <v>272</v>
      </c>
      <c r="E72" s="30">
        <v>12</v>
      </c>
      <c r="F72" s="31">
        <v>4000</v>
      </c>
      <c r="G72" s="30" t="s">
        <v>12</v>
      </c>
      <c r="H72" s="32" t="s">
        <v>292</v>
      </c>
      <c r="I72" s="33">
        <v>46357</v>
      </c>
      <c r="J72" s="34" t="s">
        <v>46</v>
      </c>
      <c r="K72" s="34" t="s">
        <v>51</v>
      </c>
      <c r="L72" s="34" t="s">
        <v>117</v>
      </c>
      <c r="M72" s="34" t="s">
        <v>25</v>
      </c>
      <c r="N72" s="30" t="s">
        <v>306</v>
      </c>
      <c r="O72" s="29" t="s">
        <v>346</v>
      </c>
      <c r="P72" s="30" t="s">
        <v>382</v>
      </c>
      <c r="U72" s="78"/>
    </row>
    <row r="73" spans="2:21" s="75" customFormat="1" ht="385.5" customHeight="1" x14ac:dyDescent="0.2">
      <c r="B73" s="88" t="s">
        <v>400</v>
      </c>
      <c r="C73" s="30" t="s">
        <v>230</v>
      </c>
      <c r="D73" s="30" t="s">
        <v>272</v>
      </c>
      <c r="E73" s="30">
        <v>1000</v>
      </c>
      <c r="F73" s="31">
        <v>2000</v>
      </c>
      <c r="G73" s="30" t="s">
        <v>12</v>
      </c>
      <c r="H73" s="32" t="s">
        <v>292</v>
      </c>
      <c r="I73" s="33">
        <v>46174</v>
      </c>
      <c r="J73" s="34" t="s">
        <v>46</v>
      </c>
      <c r="K73" s="34" t="s">
        <v>51</v>
      </c>
      <c r="L73" s="34" t="s">
        <v>111</v>
      </c>
      <c r="M73" s="34" t="s">
        <v>25</v>
      </c>
      <c r="N73" s="30" t="s">
        <v>306</v>
      </c>
      <c r="O73" s="30" t="s">
        <v>347</v>
      </c>
      <c r="P73" s="38"/>
      <c r="U73" s="78"/>
    </row>
    <row r="74" spans="2:21" s="75" customFormat="1" ht="51" customHeight="1" x14ac:dyDescent="0.2">
      <c r="B74" s="88" t="s">
        <v>400</v>
      </c>
      <c r="C74" s="30" t="s">
        <v>231</v>
      </c>
      <c r="D74" s="30" t="s">
        <v>272</v>
      </c>
      <c r="E74" s="30">
        <v>500</v>
      </c>
      <c r="F74" s="31">
        <v>80000</v>
      </c>
      <c r="G74" s="30" t="s">
        <v>12</v>
      </c>
      <c r="H74" s="32" t="s">
        <v>292</v>
      </c>
      <c r="I74" s="33">
        <v>46296</v>
      </c>
      <c r="J74" s="34" t="s">
        <v>46</v>
      </c>
      <c r="K74" s="34" t="s">
        <v>51</v>
      </c>
      <c r="L74" s="34" t="s">
        <v>113</v>
      </c>
      <c r="M74" s="34" t="s">
        <v>25</v>
      </c>
      <c r="N74" s="30" t="s">
        <v>306</v>
      </c>
      <c r="O74" s="30" t="s">
        <v>348</v>
      </c>
      <c r="P74" s="38"/>
      <c r="U74" s="78"/>
    </row>
    <row r="75" spans="2:21" s="75" customFormat="1" ht="120.75" customHeight="1" x14ac:dyDescent="0.2">
      <c r="B75" s="88" t="s">
        <v>400</v>
      </c>
      <c r="C75" s="34" t="s">
        <v>232</v>
      </c>
      <c r="D75" s="34" t="s">
        <v>272</v>
      </c>
      <c r="E75" s="34">
        <v>1</v>
      </c>
      <c r="F75" s="31">
        <v>4000</v>
      </c>
      <c r="G75" s="34" t="s">
        <v>12</v>
      </c>
      <c r="H75" s="35" t="s">
        <v>292</v>
      </c>
      <c r="I75" s="36">
        <v>46143</v>
      </c>
      <c r="J75" s="34" t="s">
        <v>46</v>
      </c>
      <c r="K75" s="34" t="s">
        <v>51</v>
      </c>
      <c r="L75" s="34" t="s">
        <v>121</v>
      </c>
      <c r="M75" s="34" t="s">
        <v>25</v>
      </c>
      <c r="N75" s="30" t="s">
        <v>306</v>
      </c>
      <c r="O75" s="34" t="s">
        <v>349</v>
      </c>
      <c r="P75" s="38"/>
      <c r="U75" s="78"/>
    </row>
    <row r="76" spans="2:21" s="75" customFormat="1" ht="234.6" customHeight="1" x14ac:dyDescent="0.2">
      <c r="B76" s="88" t="s">
        <v>400</v>
      </c>
      <c r="C76" s="30" t="s">
        <v>233</v>
      </c>
      <c r="D76" s="30" t="s">
        <v>272</v>
      </c>
      <c r="E76" s="30">
        <v>1</v>
      </c>
      <c r="F76" s="82">
        <v>18000</v>
      </c>
      <c r="G76" s="30" t="s">
        <v>12</v>
      </c>
      <c r="H76" s="32" t="s">
        <v>292</v>
      </c>
      <c r="I76" s="33">
        <v>46266</v>
      </c>
      <c r="J76" s="34" t="s">
        <v>47</v>
      </c>
      <c r="K76" s="34" t="s">
        <v>51</v>
      </c>
      <c r="L76" s="34" t="s">
        <v>131</v>
      </c>
      <c r="M76" s="34" t="s">
        <v>25</v>
      </c>
      <c r="N76" s="34" t="s">
        <v>304</v>
      </c>
      <c r="O76" s="29" t="s">
        <v>350</v>
      </c>
      <c r="P76" s="34"/>
      <c r="U76" s="78"/>
    </row>
    <row r="77" spans="2:21" s="75" customFormat="1" ht="159" customHeight="1" x14ac:dyDescent="0.2">
      <c r="B77" s="88" t="s">
        <v>400</v>
      </c>
      <c r="C77" s="34" t="s">
        <v>234</v>
      </c>
      <c r="D77" s="34" t="s">
        <v>272</v>
      </c>
      <c r="E77" s="34">
        <v>1</v>
      </c>
      <c r="F77" s="31">
        <v>134000</v>
      </c>
      <c r="G77" s="34" t="s">
        <v>12</v>
      </c>
      <c r="H77" s="35" t="s">
        <v>292</v>
      </c>
      <c r="I77" s="36">
        <v>46296</v>
      </c>
      <c r="J77" s="34" t="s">
        <v>46</v>
      </c>
      <c r="K77" s="34" t="s">
        <v>51</v>
      </c>
      <c r="L77" s="34" t="s">
        <v>120</v>
      </c>
      <c r="M77" s="34" t="s">
        <v>25</v>
      </c>
      <c r="N77" s="34" t="s">
        <v>304</v>
      </c>
      <c r="O77" s="37" t="s">
        <v>351</v>
      </c>
      <c r="P77" s="34" t="s">
        <v>382</v>
      </c>
      <c r="U77" s="78"/>
    </row>
    <row r="78" spans="2:21" s="75" customFormat="1" ht="38.25" customHeight="1" x14ac:dyDescent="0.2">
      <c r="B78" s="88" t="s">
        <v>401</v>
      </c>
      <c r="C78" s="38" t="s">
        <v>235</v>
      </c>
      <c r="D78" s="38" t="s">
        <v>272</v>
      </c>
      <c r="E78" s="38">
        <v>2</v>
      </c>
      <c r="F78" s="86">
        <v>60000</v>
      </c>
      <c r="G78" s="38" t="s">
        <v>12</v>
      </c>
      <c r="H78" s="65" t="s">
        <v>292</v>
      </c>
      <c r="I78" s="66">
        <v>46235</v>
      </c>
      <c r="J78" s="34" t="s">
        <v>47</v>
      </c>
      <c r="K78" s="34" t="s">
        <v>51</v>
      </c>
      <c r="L78" s="34" t="s">
        <v>131</v>
      </c>
      <c r="M78" s="34" t="s">
        <v>25</v>
      </c>
      <c r="N78" s="30" t="s">
        <v>306</v>
      </c>
      <c r="O78" s="34" t="s">
        <v>352</v>
      </c>
      <c r="P78" s="38"/>
      <c r="U78" s="78"/>
    </row>
    <row r="79" spans="2:21" s="75" customFormat="1" ht="41.25" customHeight="1" x14ac:dyDescent="0.2">
      <c r="B79" s="88" t="s">
        <v>401</v>
      </c>
      <c r="C79" s="38" t="s">
        <v>236</v>
      </c>
      <c r="D79" s="38" t="s">
        <v>284</v>
      </c>
      <c r="E79" s="38">
        <v>20</v>
      </c>
      <c r="F79" s="86">
        <v>14000</v>
      </c>
      <c r="G79" s="38" t="s">
        <v>12</v>
      </c>
      <c r="H79" s="65" t="s">
        <v>292</v>
      </c>
      <c r="I79" s="66">
        <v>46235</v>
      </c>
      <c r="J79" s="34" t="s">
        <v>47</v>
      </c>
      <c r="K79" s="34" t="s">
        <v>51</v>
      </c>
      <c r="L79" s="34" t="s">
        <v>131</v>
      </c>
      <c r="M79" s="34" t="s">
        <v>25</v>
      </c>
      <c r="N79" s="30" t="s">
        <v>306</v>
      </c>
      <c r="O79" s="34" t="s">
        <v>353</v>
      </c>
      <c r="P79" s="38"/>
      <c r="U79" s="78"/>
    </row>
    <row r="80" spans="2:21" s="75" customFormat="1" ht="36.75" customHeight="1" x14ac:dyDescent="0.2">
      <c r="B80" s="88" t="s">
        <v>401</v>
      </c>
      <c r="C80" s="34" t="s">
        <v>237</v>
      </c>
      <c r="D80" s="34" t="s">
        <v>272</v>
      </c>
      <c r="E80" s="67">
        <v>1000</v>
      </c>
      <c r="F80" s="31">
        <v>6000</v>
      </c>
      <c r="G80" s="34" t="s">
        <v>12</v>
      </c>
      <c r="H80" s="35" t="s">
        <v>292</v>
      </c>
      <c r="I80" s="40">
        <v>46235</v>
      </c>
      <c r="J80" s="34" t="s">
        <v>46</v>
      </c>
      <c r="K80" s="34" t="s">
        <v>51</v>
      </c>
      <c r="L80" s="34" t="s">
        <v>111</v>
      </c>
      <c r="M80" s="34" t="s">
        <v>25</v>
      </c>
      <c r="N80" s="30" t="s">
        <v>306</v>
      </c>
      <c r="O80" s="34" t="s">
        <v>354</v>
      </c>
      <c r="P80" s="38"/>
      <c r="U80" s="78"/>
    </row>
    <row r="81" spans="2:21" s="75" customFormat="1" ht="48" customHeight="1" x14ac:dyDescent="0.2">
      <c r="B81" s="88" t="s">
        <v>401</v>
      </c>
      <c r="C81" s="34" t="s">
        <v>238</v>
      </c>
      <c r="D81" s="34" t="s">
        <v>272</v>
      </c>
      <c r="E81" s="34">
        <v>1</v>
      </c>
      <c r="F81" s="83">
        <v>1500</v>
      </c>
      <c r="G81" s="34" t="s">
        <v>12</v>
      </c>
      <c r="H81" s="35" t="s">
        <v>292</v>
      </c>
      <c r="I81" s="40">
        <v>46235</v>
      </c>
      <c r="J81" s="34" t="s">
        <v>47</v>
      </c>
      <c r="K81" s="34" t="s">
        <v>51</v>
      </c>
      <c r="L81" s="34" t="s">
        <v>131</v>
      </c>
      <c r="M81" s="34" t="s">
        <v>25</v>
      </c>
      <c r="N81" s="30" t="s">
        <v>306</v>
      </c>
      <c r="O81" s="34" t="s">
        <v>355</v>
      </c>
      <c r="P81" s="38"/>
      <c r="U81" s="78"/>
    </row>
    <row r="82" spans="2:21" s="75" customFormat="1" ht="39.75" customHeight="1" x14ac:dyDescent="0.2">
      <c r="B82" s="88" t="s">
        <v>401</v>
      </c>
      <c r="C82" s="34" t="s">
        <v>239</v>
      </c>
      <c r="D82" s="34" t="s">
        <v>272</v>
      </c>
      <c r="E82" s="34">
        <v>1</v>
      </c>
      <c r="F82" s="83">
        <v>7500</v>
      </c>
      <c r="G82" s="34" t="s">
        <v>12</v>
      </c>
      <c r="H82" s="35" t="s">
        <v>292</v>
      </c>
      <c r="I82" s="40">
        <v>46235</v>
      </c>
      <c r="J82" s="34" t="s">
        <v>47</v>
      </c>
      <c r="K82" s="34" t="s">
        <v>51</v>
      </c>
      <c r="L82" s="34" t="s">
        <v>131</v>
      </c>
      <c r="M82" s="34" t="s">
        <v>25</v>
      </c>
      <c r="N82" s="30" t="s">
        <v>306</v>
      </c>
      <c r="O82" s="34" t="s">
        <v>356</v>
      </c>
      <c r="P82" s="38"/>
      <c r="U82" s="78"/>
    </row>
    <row r="83" spans="2:21" s="75" customFormat="1" ht="43.5" customHeight="1" x14ac:dyDescent="0.2">
      <c r="B83" s="88" t="s">
        <v>401</v>
      </c>
      <c r="C83" s="34" t="s">
        <v>240</v>
      </c>
      <c r="D83" s="34" t="s">
        <v>272</v>
      </c>
      <c r="E83" s="34">
        <v>300</v>
      </c>
      <c r="F83" s="31">
        <v>10000</v>
      </c>
      <c r="G83" s="34" t="s">
        <v>12</v>
      </c>
      <c r="H83" s="35" t="s">
        <v>292</v>
      </c>
      <c r="I83" s="40">
        <v>46235</v>
      </c>
      <c r="J83" s="34" t="s">
        <v>46</v>
      </c>
      <c r="K83" s="34" t="s">
        <v>51</v>
      </c>
      <c r="L83" s="34" t="s">
        <v>111</v>
      </c>
      <c r="M83" s="34" t="s">
        <v>25</v>
      </c>
      <c r="N83" s="30" t="s">
        <v>306</v>
      </c>
      <c r="O83" s="34" t="s">
        <v>357</v>
      </c>
      <c r="P83" s="38"/>
      <c r="U83" s="78"/>
    </row>
    <row r="84" spans="2:21" s="75" customFormat="1" ht="36" customHeight="1" x14ac:dyDescent="0.2">
      <c r="B84" s="88" t="s">
        <v>401</v>
      </c>
      <c r="C84" s="34" t="s">
        <v>241</v>
      </c>
      <c r="D84" s="34" t="s">
        <v>272</v>
      </c>
      <c r="E84" s="34">
        <v>10</v>
      </c>
      <c r="F84" s="31">
        <v>700</v>
      </c>
      <c r="G84" s="34" t="s">
        <v>12</v>
      </c>
      <c r="H84" s="35" t="s">
        <v>292</v>
      </c>
      <c r="I84" s="40">
        <v>46082</v>
      </c>
      <c r="J84" s="34" t="s">
        <v>46</v>
      </c>
      <c r="K84" s="34" t="s">
        <v>51</v>
      </c>
      <c r="L84" s="34" t="s">
        <v>111</v>
      </c>
      <c r="M84" s="34" t="s">
        <v>25</v>
      </c>
      <c r="N84" s="30" t="s">
        <v>306</v>
      </c>
      <c r="O84" s="34" t="s">
        <v>358</v>
      </c>
      <c r="P84" s="38"/>
      <c r="U84" s="78"/>
    </row>
    <row r="85" spans="2:21" s="75" customFormat="1" ht="41.25" customHeight="1" x14ac:dyDescent="0.2">
      <c r="B85" s="88" t="s">
        <v>401</v>
      </c>
      <c r="C85" s="34" t="s">
        <v>242</v>
      </c>
      <c r="D85" s="34" t="s">
        <v>285</v>
      </c>
      <c r="E85" s="34">
        <v>12</v>
      </c>
      <c r="F85" s="31">
        <v>6000</v>
      </c>
      <c r="G85" s="34" t="s">
        <v>12</v>
      </c>
      <c r="H85" s="35" t="s">
        <v>292</v>
      </c>
      <c r="I85" s="40">
        <v>46082</v>
      </c>
      <c r="J85" s="34" t="s">
        <v>46</v>
      </c>
      <c r="K85" s="34" t="s">
        <v>51</v>
      </c>
      <c r="L85" s="34" t="s">
        <v>120</v>
      </c>
      <c r="M85" s="34" t="s">
        <v>25</v>
      </c>
      <c r="N85" s="30" t="s">
        <v>306</v>
      </c>
      <c r="O85" s="34" t="s">
        <v>359</v>
      </c>
      <c r="P85" s="38"/>
      <c r="U85" s="78"/>
    </row>
    <row r="86" spans="2:21" s="75" customFormat="1" ht="34.5" customHeight="1" x14ac:dyDescent="0.2">
      <c r="B86" s="88" t="s">
        <v>401</v>
      </c>
      <c r="C86" s="34" t="s">
        <v>243</v>
      </c>
      <c r="D86" s="38" t="s">
        <v>272</v>
      </c>
      <c r="E86" s="38">
        <v>2500</v>
      </c>
      <c r="F86" s="68">
        <v>23000</v>
      </c>
      <c r="G86" s="38" t="s">
        <v>12</v>
      </c>
      <c r="H86" s="65" t="s">
        <v>292</v>
      </c>
      <c r="I86" s="66">
        <v>46235</v>
      </c>
      <c r="J86" s="34" t="s">
        <v>46</v>
      </c>
      <c r="K86" s="34" t="s">
        <v>51</v>
      </c>
      <c r="L86" s="34" t="s">
        <v>111</v>
      </c>
      <c r="M86" s="34" t="s">
        <v>25</v>
      </c>
      <c r="N86" s="30" t="s">
        <v>306</v>
      </c>
      <c r="O86" s="34" t="s">
        <v>360</v>
      </c>
      <c r="P86" s="38"/>
      <c r="U86" s="78"/>
    </row>
    <row r="87" spans="2:21" s="75" customFormat="1" ht="60" customHeight="1" x14ac:dyDescent="0.2">
      <c r="B87" s="88" t="s">
        <v>402</v>
      </c>
      <c r="C87" s="30" t="s">
        <v>244</v>
      </c>
      <c r="D87" s="34" t="s">
        <v>272</v>
      </c>
      <c r="E87" s="30">
        <v>1</v>
      </c>
      <c r="F87" s="31">
        <v>50000</v>
      </c>
      <c r="G87" s="30" t="s">
        <v>290</v>
      </c>
      <c r="H87" s="35" t="s">
        <v>292</v>
      </c>
      <c r="I87" s="43">
        <v>46296</v>
      </c>
      <c r="J87" s="34" t="s">
        <v>46</v>
      </c>
      <c r="K87" s="34" t="s">
        <v>51</v>
      </c>
      <c r="L87" s="34" t="s">
        <v>121</v>
      </c>
      <c r="M87" s="34" t="s">
        <v>25</v>
      </c>
      <c r="N87" s="30" t="s">
        <v>306</v>
      </c>
      <c r="O87" s="30" t="s">
        <v>361</v>
      </c>
      <c r="P87" s="38"/>
      <c r="U87" s="78"/>
    </row>
    <row r="88" spans="2:21" s="75" customFormat="1" ht="48" customHeight="1" x14ac:dyDescent="0.2">
      <c r="B88" s="88" t="s">
        <v>402</v>
      </c>
      <c r="C88" s="30" t="s">
        <v>245</v>
      </c>
      <c r="D88" s="34" t="s">
        <v>272</v>
      </c>
      <c r="E88" s="30">
        <v>1</v>
      </c>
      <c r="F88" s="82">
        <v>15000</v>
      </c>
      <c r="G88" s="30" t="s">
        <v>290</v>
      </c>
      <c r="H88" s="35" t="s">
        <v>292</v>
      </c>
      <c r="I88" s="43">
        <v>46204</v>
      </c>
      <c r="J88" s="34" t="s">
        <v>47</v>
      </c>
      <c r="K88" s="34" t="s">
        <v>51</v>
      </c>
      <c r="L88" s="34" t="s">
        <v>131</v>
      </c>
      <c r="M88" s="34" t="s">
        <v>25</v>
      </c>
      <c r="N88" s="30" t="s">
        <v>306</v>
      </c>
      <c r="O88" s="30" t="s">
        <v>362</v>
      </c>
      <c r="P88" s="38"/>
      <c r="U88" s="78"/>
    </row>
    <row r="89" spans="2:21" s="75" customFormat="1" ht="69" customHeight="1" x14ac:dyDescent="0.2">
      <c r="B89" s="88" t="s">
        <v>402</v>
      </c>
      <c r="C89" s="30" t="s">
        <v>246</v>
      </c>
      <c r="D89" s="34" t="s">
        <v>272</v>
      </c>
      <c r="E89" s="30">
        <v>1</v>
      </c>
      <c r="F89" s="31">
        <v>80000</v>
      </c>
      <c r="G89" s="30" t="s">
        <v>290</v>
      </c>
      <c r="H89" s="35" t="s">
        <v>292</v>
      </c>
      <c r="I89" s="43">
        <v>46235</v>
      </c>
      <c r="J89" s="34" t="s">
        <v>46</v>
      </c>
      <c r="K89" s="34" t="s">
        <v>51</v>
      </c>
      <c r="L89" s="34" t="s">
        <v>131</v>
      </c>
      <c r="M89" s="34" t="s">
        <v>25</v>
      </c>
      <c r="N89" s="30" t="s">
        <v>306</v>
      </c>
      <c r="O89" s="30" t="s">
        <v>363</v>
      </c>
      <c r="P89" s="38"/>
      <c r="U89" s="78"/>
    </row>
    <row r="90" spans="2:21" s="75" customFormat="1" ht="73.5" customHeight="1" x14ac:dyDescent="0.2">
      <c r="B90" s="88" t="s">
        <v>402</v>
      </c>
      <c r="C90" s="34" t="s">
        <v>247</v>
      </c>
      <c r="D90" s="34" t="s">
        <v>272</v>
      </c>
      <c r="E90" s="34">
        <v>1</v>
      </c>
      <c r="F90" s="85">
        <v>2500</v>
      </c>
      <c r="G90" s="34" t="s">
        <v>12</v>
      </c>
      <c r="H90" s="35" t="s">
        <v>292</v>
      </c>
      <c r="I90" s="56">
        <v>46296</v>
      </c>
      <c r="J90" s="34" t="s">
        <v>47</v>
      </c>
      <c r="K90" s="34" t="s">
        <v>51</v>
      </c>
      <c r="L90" s="34" t="s">
        <v>131</v>
      </c>
      <c r="M90" s="34" t="s">
        <v>25</v>
      </c>
      <c r="N90" s="30" t="s">
        <v>306</v>
      </c>
      <c r="O90" s="37" t="s">
        <v>364</v>
      </c>
      <c r="P90" s="34"/>
      <c r="U90" s="78"/>
    </row>
    <row r="91" spans="2:21" s="75" customFormat="1" ht="75.75" customHeight="1" x14ac:dyDescent="0.2">
      <c r="B91" s="88" t="s">
        <v>402</v>
      </c>
      <c r="C91" s="34" t="s">
        <v>248</v>
      </c>
      <c r="D91" s="34" t="s">
        <v>272</v>
      </c>
      <c r="E91" s="34">
        <v>1</v>
      </c>
      <c r="F91" s="85">
        <v>3000</v>
      </c>
      <c r="G91" s="34" t="s">
        <v>12</v>
      </c>
      <c r="H91" s="35" t="s">
        <v>292</v>
      </c>
      <c r="I91" s="56">
        <v>46296</v>
      </c>
      <c r="J91" s="34" t="s">
        <v>47</v>
      </c>
      <c r="K91" s="34" t="s">
        <v>51</v>
      </c>
      <c r="L91" s="34" t="s">
        <v>131</v>
      </c>
      <c r="M91" s="34" t="s">
        <v>25</v>
      </c>
      <c r="N91" s="30" t="s">
        <v>306</v>
      </c>
      <c r="O91" s="37" t="s">
        <v>365</v>
      </c>
      <c r="P91" s="34"/>
      <c r="U91" s="78"/>
    </row>
    <row r="92" spans="2:21" s="75" customFormat="1" ht="60" customHeight="1" x14ac:dyDescent="0.2">
      <c r="B92" s="88" t="s">
        <v>403</v>
      </c>
      <c r="C92" s="30" t="s">
        <v>249</v>
      </c>
      <c r="D92" s="30" t="s">
        <v>272</v>
      </c>
      <c r="E92" s="42">
        <v>10</v>
      </c>
      <c r="F92" s="31">
        <v>2200</v>
      </c>
      <c r="G92" s="29" t="s">
        <v>12</v>
      </c>
      <c r="H92" s="32" t="s">
        <v>292</v>
      </c>
      <c r="I92" s="33">
        <v>46054</v>
      </c>
      <c r="J92" s="34" t="s">
        <v>46</v>
      </c>
      <c r="K92" s="34" t="s">
        <v>51</v>
      </c>
      <c r="L92" s="34" t="s">
        <v>95</v>
      </c>
      <c r="M92" s="34" t="s">
        <v>25</v>
      </c>
      <c r="N92" s="30" t="s">
        <v>306</v>
      </c>
      <c r="O92" s="30" t="s">
        <v>366</v>
      </c>
      <c r="P92" s="45"/>
      <c r="U92" s="78"/>
    </row>
    <row r="93" spans="2:21" s="75" customFormat="1" ht="72" x14ac:dyDescent="0.2">
      <c r="B93" s="88" t="s">
        <v>403</v>
      </c>
      <c r="C93" s="30" t="s">
        <v>250</v>
      </c>
      <c r="D93" s="30" t="s">
        <v>272</v>
      </c>
      <c r="E93" s="42">
        <v>5</v>
      </c>
      <c r="F93" s="31">
        <v>2000</v>
      </c>
      <c r="G93" s="32" t="s">
        <v>12</v>
      </c>
      <c r="H93" s="32" t="s">
        <v>292</v>
      </c>
      <c r="I93" s="33">
        <v>46056</v>
      </c>
      <c r="J93" s="34" t="s">
        <v>46</v>
      </c>
      <c r="K93" s="34" t="s">
        <v>51</v>
      </c>
      <c r="L93" s="34" t="s">
        <v>95</v>
      </c>
      <c r="M93" s="34" t="s">
        <v>25</v>
      </c>
      <c r="N93" s="30" t="s">
        <v>306</v>
      </c>
      <c r="O93" s="30" t="s">
        <v>367</v>
      </c>
      <c r="P93" s="46" t="s">
        <v>391</v>
      </c>
      <c r="U93" s="78"/>
    </row>
    <row r="94" spans="2:21" s="75" customFormat="1" ht="72" x14ac:dyDescent="0.2">
      <c r="B94" s="88" t="s">
        <v>403</v>
      </c>
      <c r="C94" s="30" t="s">
        <v>251</v>
      </c>
      <c r="D94" s="30" t="s">
        <v>272</v>
      </c>
      <c r="E94" s="42">
        <v>4</v>
      </c>
      <c r="F94" s="31">
        <v>4000</v>
      </c>
      <c r="G94" s="30" t="s">
        <v>12</v>
      </c>
      <c r="H94" s="34" t="s">
        <v>296</v>
      </c>
      <c r="I94" s="33">
        <v>46056</v>
      </c>
      <c r="J94" s="34" t="s">
        <v>46</v>
      </c>
      <c r="K94" s="34" t="s">
        <v>51</v>
      </c>
      <c r="L94" s="34" t="s">
        <v>114</v>
      </c>
      <c r="M94" s="34" t="s">
        <v>25</v>
      </c>
      <c r="N94" s="30" t="s">
        <v>306</v>
      </c>
      <c r="O94" s="30" t="s">
        <v>368</v>
      </c>
      <c r="P94" s="46" t="s">
        <v>391</v>
      </c>
      <c r="U94" s="78"/>
    </row>
    <row r="95" spans="2:21" s="75" customFormat="1" ht="84" customHeight="1" x14ac:dyDescent="0.2">
      <c r="B95" s="88" t="s">
        <v>403</v>
      </c>
      <c r="C95" s="30" t="s">
        <v>252</v>
      </c>
      <c r="D95" s="30" t="s">
        <v>272</v>
      </c>
      <c r="E95" s="42">
        <v>2</v>
      </c>
      <c r="F95" s="31">
        <v>800</v>
      </c>
      <c r="G95" s="30" t="s">
        <v>12</v>
      </c>
      <c r="H95" s="32" t="s">
        <v>292</v>
      </c>
      <c r="I95" s="33">
        <v>46174</v>
      </c>
      <c r="J95" s="34" t="s">
        <v>46</v>
      </c>
      <c r="K95" s="34" t="s">
        <v>51</v>
      </c>
      <c r="L95" s="34" t="s">
        <v>117</v>
      </c>
      <c r="M95" s="34" t="s">
        <v>25</v>
      </c>
      <c r="N95" s="30" t="s">
        <v>306</v>
      </c>
      <c r="O95" s="46" t="s">
        <v>369</v>
      </c>
      <c r="P95" s="30"/>
      <c r="U95" s="78"/>
    </row>
    <row r="96" spans="2:21" s="75" customFormat="1" ht="72.599999999999994" customHeight="1" x14ac:dyDescent="0.2">
      <c r="B96" s="88" t="s">
        <v>403</v>
      </c>
      <c r="C96" s="30" t="s">
        <v>253</v>
      </c>
      <c r="D96" s="30" t="s">
        <v>272</v>
      </c>
      <c r="E96" s="42">
        <v>1</v>
      </c>
      <c r="F96" s="31">
        <v>10000</v>
      </c>
      <c r="G96" s="29" t="s">
        <v>12</v>
      </c>
      <c r="H96" s="32" t="s">
        <v>292</v>
      </c>
      <c r="I96" s="33">
        <v>46204</v>
      </c>
      <c r="J96" s="34" t="s">
        <v>46</v>
      </c>
      <c r="K96" s="34" t="s">
        <v>51</v>
      </c>
      <c r="L96" s="34" t="s">
        <v>120</v>
      </c>
      <c r="M96" s="34" t="s">
        <v>25</v>
      </c>
      <c r="N96" s="30" t="s">
        <v>306</v>
      </c>
      <c r="O96" s="30" t="s">
        <v>253</v>
      </c>
      <c r="P96" s="45"/>
      <c r="U96" s="78"/>
    </row>
    <row r="97" spans="2:21" s="75" customFormat="1" ht="48" x14ac:dyDescent="0.2">
      <c r="B97" s="88" t="s">
        <v>404</v>
      </c>
      <c r="C97" s="34" t="s">
        <v>254</v>
      </c>
      <c r="D97" s="38" t="s">
        <v>272</v>
      </c>
      <c r="E97" s="38">
        <v>212</v>
      </c>
      <c r="F97" s="55">
        <v>695.5</v>
      </c>
      <c r="G97" s="53" t="s">
        <v>12</v>
      </c>
      <c r="H97" s="50" t="s">
        <v>298</v>
      </c>
      <c r="I97" s="56">
        <v>46082</v>
      </c>
      <c r="J97" s="34" t="s">
        <v>46</v>
      </c>
      <c r="K97" s="34" t="s">
        <v>51</v>
      </c>
      <c r="L97" s="34" t="s">
        <v>111</v>
      </c>
      <c r="M97" s="34" t="s">
        <v>25</v>
      </c>
      <c r="N97" s="38" t="s">
        <v>306</v>
      </c>
      <c r="O97" s="38"/>
      <c r="P97" s="38"/>
      <c r="U97" s="78"/>
    </row>
    <row r="98" spans="2:21" s="75" customFormat="1" ht="36.75" customHeight="1" x14ac:dyDescent="0.2">
      <c r="B98" s="88" t="s">
        <v>404</v>
      </c>
      <c r="C98" s="54" t="s">
        <v>255</v>
      </c>
      <c r="D98" s="38" t="s">
        <v>272</v>
      </c>
      <c r="E98" s="50">
        <v>50</v>
      </c>
      <c r="F98" s="55">
        <v>350</v>
      </c>
      <c r="G98" s="53" t="s">
        <v>12</v>
      </c>
      <c r="H98" s="50" t="s">
        <v>298</v>
      </c>
      <c r="I98" s="56">
        <v>46082</v>
      </c>
      <c r="J98" s="34" t="s">
        <v>46</v>
      </c>
      <c r="K98" s="34" t="s">
        <v>51</v>
      </c>
      <c r="L98" s="34" t="s">
        <v>111</v>
      </c>
      <c r="M98" s="34" t="s">
        <v>25</v>
      </c>
      <c r="N98" s="38" t="s">
        <v>306</v>
      </c>
      <c r="O98" s="38"/>
      <c r="P98" s="38"/>
      <c r="U98" s="78"/>
    </row>
    <row r="99" spans="2:21" s="75" customFormat="1" ht="39.75" customHeight="1" x14ac:dyDescent="0.2">
      <c r="B99" s="88" t="s">
        <v>404</v>
      </c>
      <c r="C99" s="54" t="s">
        <v>256</v>
      </c>
      <c r="D99" s="38" t="s">
        <v>272</v>
      </c>
      <c r="E99" s="53">
        <v>50</v>
      </c>
      <c r="F99" s="55">
        <v>350</v>
      </c>
      <c r="G99" s="50" t="s">
        <v>12</v>
      </c>
      <c r="H99" s="50" t="s">
        <v>298</v>
      </c>
      <c r="I99" s="56">
        <v>46082</v>
      </c>
      <c r="J99" s="34" t="s">
        <v>46</v>
      </c>
      <c r="K99" s="34" t="s">
        <v>51</v>
      </c>
      <c r="L99" s="34" t="s">
        <v>111</v>
      </c>
      <c r="M99" s="34" t="s">
        <v>25</v>
      </c>
      <c r="N99" s="38" t="s">
        <v>306</v>
      </c>
      <c r="O99" s="38"/>
      <c r="P99" s="38"/>
      <c r="U99" s="78"/>
    </row>
    <row r="100" spans="2:21" s="75" customFormat="1" ht="36.75" customHeight="1" x14ac:dyDescent="0.2">
      <c r="B100" s="88" t="s">
        <v>404</v>
      </c>
      <c r="C100" s="54" t="s">
        <v>257</v>
      </c>
      <c r="D100" s="38" t="s">
        <v>272</v>
      </c>
      <c r="E100" s="38">
        <v>100</v>
      </c>
      <c r="F100" s="55">
        <v>1750</v>
      </c>
      <c r="G100" s="50" t="s">
        <v>12</v>
      </c>
      <c r="H100" s="50" t="s">
        <v>298</v>
      </c>
      <c r="I100" s="56">
        <v>46082</v>
      </c>
      <c r="J100" s="34" t="s">
        <v>46</v>
      </c>
      <c r="K100" s="34" t="s">
        <v>51</v>
      </c>
      <c r="L100" s="34" t="s">
        <v>111</v>
      </c>
      <c r="M100" s="34" t="s">
        <v>25</v>
      </c>
      <c r="N100" s="38" t="s">
        <v>306</v>
      </c>
      <c r="O100" s="38"/>
      <c r="P100" s="38"/>
      <c r="U100" s="78"/>
    </row>
    <row r="101" spans="2:21" s="75" customFormat="1" ht="46.5" customHeight="1" x14ac:dyDescent="0.2">
      <c r="B101" s="88" t="s">
        <v>404</v>
      </c>
      <c r="C101" s="54" t="s">
        <v>258</v>
      </c>
      <c r="D101" s="38" t="s">
        <v>272</v>
      </c>
      <c r="E101" s="38">
        <v>2</v>
      </c>
      <c r="F101" s="84">
        <v>1700</v>
      </c>
      <c r="G101" s="50" t="s">
        <v>12</v>
      </c>
      <c r="H101" s="50" t="s">
        <v>298</v>
      </c>
      <c r="I101" s="56">
        <v>46082</v>
      </c>
      <c r="J101" s="34" t="s">
        <v>47</v>
      </c>
      <c r="K101" s="34" t="s">
        <v>51</v>
      </c>
      <c r="L101" s="34" t="s">
        <v>131</v>
      </c>
      <c r="M101" s="34" t="s">
        <v>25</v>
      </c>
      <c r="N101" s="38" t="s">
        <v>306</v>
      </c>
      <c r="O101" s="38"/>
      <c r="P101" s="38"/>
      <c r="U101" s="78"/>
    </row>
    <row r="102" spans="2:21" s="75" customFormat="1" ht="168.75" customHeight="1" x14ac:dyDescent="0.2">
      <c r="B102" s="88" t="s">
        <v>405</v>
      </c>
      <c r="C102" s="34" t="s">
        <v>259</v>
      </c>
      <c r="D102" s="34" t="s">
        <v>272</v>
      </c>
      <c r="E102" s="34">
        <v>30</v>
      </c>
      <c r="F102" s="55">
        <v>17712</v>
      </c>
      <c r="G102" s="34" t="s">
        <v>12</v>
      </c>
      <c r="H102" s="35" t="s">
        <v>292</v>
      </c>
      <c r="I102" s="34" t="s">
        <v>300</v>
      </c>
      <c r="J102" s="34" t="s">
        <v>46</v>
      </c>
      <c r="K102" s="34" t="s">
        <v>51</v>
      </c>
      <c r="L102" s="34" t="s">
        <v>117</v>
      </c>
      <c r="M102" s="34" t="s">
        <v>25</v>
      </c>
      <c r="N102" s="38" t="s">
        <v>306</v>
      </c>
      <c r="O102" s="34" t="s">
        <v>370</v>
      </c>
      <c r="P102" s="34" t="s">
        <v>392</v>
      </c>
      <c r="U102" s="78"/>
    </row>
    <row r="103" spans="2:21" s="75" customFormat="1" ht="210" customHeight="1" x14ac:dyDescent="0.2">
      <c r="B103" s="88" t="s">
        <v>405</v>
      </c>
      <c r="C103" s="34" t="s">
        <v>260</v>
      </c>
      <c r="D103" s="34" t="s">
        <v>272</v>
      </c>
      <c r="E103" s="34">
        <v>30</v>
      </c>
      <c r="F103" s="31">
        <v>2448</v>
      </c>
      <c r="G103" s="34" t="s">
        <v>12</v>
      </c>
      <c r="H103" s="35" t="s">
        <v>292</v>
      </c>
      <c r="I103" s="34" t="s">
        <v>300</v>
      </c>
      <c r="J103" s="34" t="s">
        <v>46</v>
      </c>
      <c r="K103" s="34" t="s">
        <v>51</v>
      </c>
      <c r="L103" s="34" t="s">
        <v>117</v>
      </c>
      <c r="M103" s="34" t="s">
        <v>25</v>
      </c>
      <c r="N103" s="38" t="s">
        <v>306</v>
      </c>
      <c r="O103" s="34" t="s">
        <v>371</v>
      </c>
      <c r="P103" s="34" t="s">
        <v>393</v>
      </c>
      <c r="U103" s="78"/>
    </row>
    <row r="104" spans="2:21" s="75" customFormat="1" ht="165.75" customHeight="1" x14ac:dyDescent="0.2">
      <c r="B104" s="88" t="s">
        <v>405</v>
      </c>
      <c r="C104" s="34" t="s">
        <v>261</v>
      </c>
      <c r="D104" s="34" t="s">
        <v>272</v>
      </c>
      <c r="E104" s="34">
        <v>20</v>
      </c>
      <c r="F104" s="31">
        <v>11808</v>
      </c>
      <c r="G104" s="34" t="s">
        <v>12</v>
      </c>
      <c r="H104" s="35" t="s">
        <v>292</v>
      </c>
      <c r="I104" s="34" t="s">
        <v>301</v>
      </c>
      <c r="J104" s="34" t="s">
        <v>46</v>
      </c>
      <c r="K104" s="34" t="s">
        <v>51</v>
      </c>
      <c r="L104" s="34" t="s">
        <v>117</v>
      </c>
      <c r="M104" s="34" t="s">
        <v>25</v>
      </c>
      <c r="N104" s="38" t="s">
        <v>306</v>
      </c>
      <c r="O104" s="34" t="s">
        <v>372</v>
      </c>
      <c r="P104" s="34" t="s">
        <v>394</v>
      </c>
      <c r="U104" s="78"/>
    </row>
    <row r="105" spans="2:21" s="75" customFormat="1" ht="184.5" customHeight="1" x14ac:dyDescent="0.2">
      <c r="B105" s="88" t="s">
        <v>405</v>
      </c>
      <c r="C105" s="34" t="s">
        <v>261</v>
      </c>
      <c r="D105" s="34" t="s">
        <v>272</v>
      </c>
      <c r="E105" s="34">
        <v>20</v>
      </c>
      <c r="F105" s="31">
        <v>1632</v>
      </c>
      <c r="G105" s="34" t="s">
        <v>12</v>
      </c>
      <c r="H105" s="35" t="s">
        <v>292</v>
      </c>
      <c r="I105" s="34" t="s">
        <v>301</v>
      </c>
      <c r="J105" s="34" t="s">
        <v>46</v>
      </c>
      <c r="K105" s="34" t="s">
        <v>51</v>
      </c>
      <c r="L105" s="34" t="s">
        <v>117</v>
      </c>
      <c r="M105" s="34" t="s">
        <v>25</v>
      </c>
      <c r="N105" s="38" t="s">
        <v>306</v>
      </c>
      <c r="O105" s="34" t="s">
        <v>372</v>
      </c>
      <c r="P105" s="34" t="s">
        <v>395</v>
      </c>
      <c r="U105" s="78"/>
    </row>
    <row r="106" spans="2:21" s="75" customFormat="1" ht="243" customHeight="1" x14ac:dyDescent="0.2">
      <c r="B106" s="88" t="s">
        <v>405</v>
      </c>
      <c r="C106" s="34" t="s">
        <v>262</v>
      </c>
      <c r="D106" s="34" t="s">
        <v>272</v>
      </c>
      <c r="E106" s="34">
        <v>2</v>
      </c>
      <c r="F106" s="31">
        <v>96000</v>
      </c>
      <c r="G106" s="34" t="s">
        <v>12</v>
      </c>
      <c r="H106" s="35" t="s">
        <v>292</v>
      </c>
      <c r="I106" s="34" t="s">
        <v>301</v>
      </c>
      <c r="J106" s="34" t="s">
        <v>46</v>
      </c>
      <c r="K106" s="34" t="s">
        <v>51</v>
      </c>
      <c r="L106" s="34" t="s">
        <v>101</v>
      </c>
      <c r="M106" s="34" t="s">
        <v>25</v>
      </c>
      <c r="N106" s="38" t="s">
        <v>306</v>
      </c>
      <c r="O106" s="34" t="s">
        <v>373</v>
      </c>
      <c r="P106" s="34" t="s">
        <v>396</v>
      </c>
      <c r="U106" s="78"/>
    </row>
    <row r="107" spans="2:21" s="75" customFormat="1" ht="15.75" customHeight="1" x14ac:dyDescent="0.2">
      <c r="B107" s="69" t="s">
        <v>407</v>
      </c>
      <c r="C107" s="70"/>
      <c r="D107" s="70"/>
      <c r="E107" s="70"/>
      <c r="F107" s="71">
        <f>SUM(F72:F106)</f>
        <v>674645.5</v>
      </c>
      <c r="G107" s="70"/>
      <c r="H107" s="70"/>
      <c r="I107" s="70"/>
      <c r="J107" s="70"/>
      <c r="K107" s="70"/>
      <c r="L107" s="70"/>
      <c r="M107" s="70"/>
      <c r="N107" s="70"/>
      <c r="O107" s="70"/>
      <c r="P107" s="70"/>
      <c r="U107" s="78"/>
    </row>
    <row r="108" spans="2:21" s="75" customFormat="1" ht="138.75" customHeight="1" x14ac:dyDescent="0.2">
      <c r="B108" s="88" t="s">
        <v>400</v>
      </c>
      <c r="C108" s="30" t="s">
        <v>263</v>
      </c>
      <c r="D108" s="30" t="s">
        <v>272</v>
      </c>
      <c r="E108" s="30">
        <v>1</v>
      </c>
      <c r="F108" s="82">
        <v>500</v>
      </c>
      <c r="G108" s="30" t="s">
        <v>11</v>
      </c>
      <c r="H108" s="32" t="s">
        <v>292</v>
      </c>
      <c r="I108" s="33">
        <v>46174</v>
      </c>
      <c r="J108" s="34" t="s">
        <v>47</v>
      </c>
      <c r="K108" s="34" t="s">
        <v>51</v>
      </c>
      <c r="L108" s="34" t="s">
        <v>130</v>
      </c>
      <c r="M108" s="34" t="s">
        <v>25</v>
      </c>
      <c r="N108" s="30" t="s">
        <v>305</v>
      </c>
      <c r="O108" s="29" t="s">
        <v>374</v>
      </c>
      <c r="P108" s="30"/>
      <c r="U108" s="78"/>
    </row>
    <row r="109" spans="2:21" s="75" customFormat="1" ht="136.5" customHeight="1" x14ac:dyDescent="0.2">
      <c r="B109" s="88" t="s">
        <v>400</v>
      </c>
      <c r="C109" s="30" t="s">
        <v>264</v>
      </c>
      <c r="D109" s="30" t="s">
        <v>272</v>
      </c>
      <c r="E109" s="30">
        <v>6</v>
      </c>
      <c r="F109" s="31">
        <v>80</v>
      </c>
      <c r="G109" s="30" t="s">
        <v>11</v>
      </c>
      <c r="H109" s="32" t="s">
        <v>292</v>
      </c>
      <c r="I109" s="33">
        <v>46174</v>
      </c>
      <c r="J109" s="34" t="s">
        <v>46</v>
      </c>
      <c r="K109" s="34" t="s">
        <v>51</v>
      </c>
      <c r="L109" s="34" t="s">
        <v>111</v>
      </c>
      <c r="M109" s="34" t="s">
        <v>25</v>
      </c>
      <c r="N109" s="30" t="s">
        <v>305</v>
      </c>
      <c r="O109" s="29" t="s">
        <v>375</v>
      </c>
      <c r="P109" s="30"/>
      <c r="U109" s="78"/>
    </row>
    <row r="110" spans="2:21" s="75" customFormat="1" ht="36.75" customHeight="1" x14ac:dyDescent="0.2">
      <c r="B110" s="47" t="s">
        <v>402</v>
      </c>
      <c r="C110" s="30" t="s">
        <v>265</v>
      </c>
      <c r="D110" s="30" t="s">
        <v>286</v>
      </c>
      <c r="E110" s="30">
        <v>1</v>
      </c>
      <c r="F110" s="82">
        <v>50000</v>
      </c>
      <c r="G110" s="32" t="s">
        <v>291</v>
      </c>
      <c r="H110" s="32" t="s">
        <v>292</v>
      </c>
      <c r="I110" s="43">
        <v>46174</v>
      </c>
      <c r="J110" s="34" t="s">
        <v>47</v>
      </c>
      <c r="K110" s="34" t="s">
        <v>51</v>
      </c>
      <c r="L110" s="34" t="s">
        <v>131</v>
      </c>
      <c r="M110" s="34" t="s">
        <v>25</v>
      </c>
      <c r="N110" s="30" t="s">
        <v>305</v>
      </c>
      <c r="O110" s="30" t="s">
        <v>376</v>
      </c>
      <c r="P110" s="38"/>
      <c r="U110" s="78"/>
    </row>
    <row r="111" spans="2:21" s="75" customFormat="1" ht="84.75" customHeight="1" x14ac:dyDescent="0.2">
      <c r="B111" s="88" t="s">
        <v>408</v>
      </c>
      <c r="C111" s="30" t="s">
        <v>266</v>
      </c>
      <c r="D111" s="30" t="s">
        <v>272</v>
      </c>
      <c r="E111" s="30">
        <v>1</v>
      </c>
      <c r="F111" s="49">
        <v>15000</v>
      </c>
      <c r="G111" s="46" t="s">
        <v>11</v>
      </c>
      <c r="H111" s="32" t="s">
        <v>292</v>
      </c>
      <c r="I111" s="33">
        <v>46082</v>
      </c>
      <c r="J111" s="34" t="s">
        <v>46</v>
      </c>
      <c r="K111" s="34" t="s">
        <v>51</v>
      </c>
      <c r="L111" s="34" t="s">
        <v>113</v>
      </c>
      <c r="M111" s="34" t="s">
        <v>25</v>
      </c>
      <c r="N111" s="30" t="s">
        <v>310</v>
      </c>
      <c r="O111" s="38" t="s">
        <v>377</v>
      </c>
      <c r="P111" s="38"/>
      <c r="U111" s="78"/>
    </row>
    <row r="112" spans="2:21" s="75" customFormat="1" ht="84" x14ac:dyDescent="0.2">
      <c r="B112" s="88" t="s">
        <v>408</v>
      </c>
      <c r="C112" s="46" t="s">
        <v>267</v>
      </c>
      <c r="D112" s="30" t="s">
        <v>272</v>
      </c>
      <c r="E112" s="46">
        <v>1</v>
      </c>
      <c r="F112" s="49">
        <v>10000</v>
      </c>
      <c r="G112" s="30" t="s">
        <v>11</v>
      </c>
      <c r="H112" s="32" t="s">
        <v>292</v>
      </c>
      <c r="I112" s="33">
        <v>46143</v>
      </c>
      <c r="J112" s="34" t="s">
        <v>46</v>
      </c>
      <c r="K112" s="34" t="s">
        <v>51</v>
      </c>
      <c r="L112" s="34" t="s">
        <v>120</v>
      </c>
      <c r="M112" s="34" t="s">
        <v>25</v>
      </c>
      <c r="N112" s="30" t="s">
        <v>310</v>
      </c>
      <c r="O112" s="38" t="s">
        <v>377</v>
      </c>
      <c r="P112" s="38"/>
      <c r="U112" s="78"/>
    </row>
    <row r="113" spans="1:21" s="75" customFormat="1" ht="196.5" customHeight="1" x14ac:dyDescent="0.2">
      <c r="B113" s="88" t="s">
        <v>405</v>
      </c>
      <c r="C113" s="34" t="s">
        <v>268</v>
      </c>
      <c r="D113" s="34" t="s">
        <v>272</v>
      </c>
      <c r="E113" s="34">
        <v>3</v>
      </c>
      <c r="F113" s="31">
        <v>11808</v>
      </c>
      <c r="G113" s="34" t="s">
        <v>11</v>
      </c>
      <c r="H113" s="35" t="s">
        <v>292</v>
      </c>
      <c r="I113" s="34" t="s">
        <v>303</v>
      </c>
      <c r="J113" s="34" t="s">
        <v>46</v>
      </c>
      <c r="K113" s="34" t="s">
        <v>51</v>
      </c>
      <c r="L113" s="34" t="s">
        <v>117</v>
      </c>
      <c r="M113" s="34" t="s">
        <v>25</v>
      </c>
      <c r="N113" s="38" t="s">
        <v>306</v>
      </c>
      <c r="O113" s="34" t="s">
        <v>378</v>
      </c>
      <c r="P113" s="34" t="s">
        <v>397</v>
      </c>
      <c r="U113" s="78"/>
    </row>
    <row r="114" spans="1:21" s="75" customFormat="1" ht="182.25" customHeight="1" x14ac:dyDescent="0.2">
      <c r="B114" s="88" t="s">
        <v>405</v>
      </c>
      <c r="C114" s="34" t="s">
        <v>269</v>
      </c>
      <c r="D114" s="34" t="s">
        <v>272</v>
      </c>
      <c r="E114" s="34">
        <v>6</v>
      </c>
      <c r="F114" s="31">
        <v>2000</v>
      </c>
      <c r="G114" s="34" t="s">
        <v>11</v>
      </c>
      <c r="H114" s="35" t="s">
        <v>292</v>
      </c>
      <c r="I114" s="34" t="s">
        <v>301</v>
      </c>
      <c r="J114" s="34" t="s">
        <v>46</v>
      </c>
      <c r="K114" s="34" t="s">
        <v>51</v>
      </c>
      <c r="L114" s="34" t="s">
        <v>117</v>
      </c>
      <c r="M114" s="34" t="s">
        <v>25</v>
      </c>
      <c r="N114" s="38" t="s">
        <v>306</v>
      </c>
      <c r="O114" s="34" t="s">
        <v>379</v>
      </c>
      <c r="P114" s="34"/>
      <c r="U114" s="78"/>
    </row>
    <row r="115" spans="1:21" s="75" customFormat="1" ht="96" x14ac:dyDescent="0.2">
      <c r="B115" s="88" t="s">
        <v>405</v>
      </c>
      <c r="C115" s="34" t="s">
        <v>270</v>
      </c>
      <c r="D115" s="34" t="s">
        <v>272</v>
      </c>
      <c r="E115" s="34" t="s">
        <v>287</v>
      </c>
      <c r="F115" s="31">
        <v>6000</v>
      </c>
      <c r="G115" s="34" t="s">
        <v>11</v>
      </c>
      <c r="H115" s="35" t="s">
        <v>292</v>
      </c>
      <c r="I115" s="34" t="s">
        <v>301</v>
      </c>
      <c r="J115" s="34" t="s">
        <v>46</v>
      </c>
      <c r="K115" s="34" t="s">
        <v>51</v>
      </c>
      <c r="L115" s="34" t="s">
        <v>114</v>
      </c>
      <c r="M115" s="34" t="s">
        <v>25</v>
      </c>
      <c r="N115" s="38" t="s">
        <v>306</v>
      </c>
      <c r="O115" s="34" t="s">
        <v>380</v>
      </c>
      <c r="P115" s="34" t="s">
        <v>398</v>
      </c>
      <c r="U115" s="78"/>
    </row>
    <row r="116" spans="1:21" s="75" customFormat="1" ht="134.25" customHeight="1" x14ac:dyDescent="0.2">
      <c r="B116" s="88" t="s">
        <v>405</v>
      </c>
      <c r="C116" s="34" t="s">
        <v>271</v>
      </c>
      <c r="D116" s="34" t="s">
        <v>272</v>
      </c>
      <c r="E116" s="34">
        <v>14</v>
      </c>
      <c r="F116" s="31">
        <v>6720</v>
      </c>
      <c r="G116" s="34" t="s">
        <v>11</v>
      </c>
      <c r="H116" s="35" t="s">
        <v>292</v>
      </c>
      <c r="I116" s="34" t="s">
        <v>301</v>
      </c>
      <c r="J116" s="34" t="s">
        <v>46</v>
      </c>
      <c r="K116" s="34" t="s">
        <v>51</v>
      </c>
      <c r="L116" s="34" t="s">
        <v>95</v>
      </c>
      <c r="M116" s="34" t="s">
        <v>25</v>
      </c>
      <c r="N116" s="38" t="s">
        <v>306</v>
      </c>
      <c r="O116" s="34" t="s">
        <v>380</v>
      </c>
      <c r="P116" s="34" t="s">
        <v>399</v>
      </c>
      <c r="U116" s="78"/>
    </row>
    <row r="117" spans="1:21" s="75" customFormat="1" ht="15.75" customHeight="1" x14ac:dyDescent="0.2">
      <c r="B117" s="72" t="s">
        <v>409</v>
      </c>
      <c r="C117" s="73"/>
      <c r="D117" s="73"/>
      <c r="E117" s="73"/>
      <c r="F117" s="74">
        <f>SUM(F108:F116)</f>
        <v>102108</v>
      </c>
      <c r="G117" s="73"/>
      <c r="H117" s="73"/>
      <c r="I117" s="73"/>
      <c r="J117" s="73"/>
      <c r="K117" s="73"/>
      <c r="L117" s="73"/>
      <c r="M117" s="73"/>
      <c r="N117" s="73"/>
      <c r="O117" s="73"/>
      <c r="P117" s="73"/>
      <c r="U117" s="78"/>
    </row>
    <row r="119" spans="1:21" ht="15.75" customHeight="1" x14ac:dyDescent="0.2">
      <c r="A119" s="176"/>
      <c r="B119" s="177"/>
      <c r="C119" s="177"/>
      <c r="D119" s="177"/>
      <c r="E119" s="178"/>
      <c r="F119" s="81" t="s">
        <v>412</v>
      </c>
      <c r="G119" s="81" t="s">
        <v>419</v>
      </c>
    </row>
    <row r="120" spans="1:21" ht="15.75" customHeight="1" x14ac:dyDescent="0.2">
      <c r="A120" s="176" t="s">
        <v>413</v>
      </c>
      <c r="B120" s="177"/>
      <c r="C120" s="177"/>
      <c r="D120" s="177"/>
      <c r="E120" s="178"/>
      <c r="F120" s="27">
        <f>F71-G120</f>
        <v>11814081.649999999</v>
      </c>
      <c r="G120" s="27">
        <f>SUM(F20+F21+F27)</f>
        <v>15000</v>
      </c>
    </row>
    <row r="121" spans="1:21" ht="15.75" customHeight="1" x14ac:dyDescent="0.2">
      <c r="A121" s="176" t="s">
        <v>414</v>
      </c>
      <c r="B121" s="177"/>
      <c r="C121" s="177"/>
      <c r="D121" s="177"/>
      <c r="E121" s="178"/>
      <c r="F121" s="27">
        <f>F107-G121</f>
        <v>551445.5</v>
      </c>
      <c r="G121" s="27">
        <f>SUM(F76+F78+F79+F81+F82+F88+F90+F91+F101)</f>
        <v>123200</v>
      </c>
    </row>
    <row r="122" spans="1:21" ht="15.75" customHeight="1" x14ac:dyDescent="0.2">
      <c r="A122" s="176" t="s">
        <v>415</v>
      </c>
      <c r="B122" s="177"/>
      <c r="C122" s="177"/>
      <c r="D122" s="177"/>
      <c r="E122" s="178"/>
      <c r="F122" s="27">
        <f>F117-G122</f>
        <v>51608</v>
      </c>
      <c r="G122" s="27">
        <f>SUM(F108+F110)</f>
        <v>50500</v>
      </c>
    </row>
    <row r="123" spans="1:21" ht="15.75" customHeight="1" x14ac:dyDescent="0.2">
      <c r="A123" s="175" t="s">
        <v>416</v>
      </c>
      <c r="B123" s="175"/>
      <c r="C123" s="175"/>
      <c r="D123" s="175"/>
      <c r="E123" s="175"/>
      <c r="F123" s="27">
        <f>SUM(F120:F122)</f>
        <v>12417135.149999999</v>
      </c>
      <c r="G123" s="27">
        <f>SUM(G120:G122)</f>
        <v>188700</v>
      </c>
    </row>
  </sheetData>
  <mergeCells count="24">
    <mergeCell ref="A123:E123"/>
    <mergeCell ref="A119:E119"/>
    <mergeCell ref="D7:D8"/>
    <mergeCell ref="E7:E8"/>
    <mergeCell ref="F7:F8"/>
    <mergeCell ref="A122:E122"/>
    <mergeCell ref="A120:E120"/>
    <mergeCell ref="A121:E121"/>
    <mergeCell ref="G7:G8"/>
    <mergeCell ref="O7:O8"/>
    <mergeCell ref="M7:M8"/>
    <mergeCell ref="Q2:AC2"/>
    <mergeCell ref="J7:L7"/>
    <mergeCell ref="B2:P2"/>
    <mergeCell ref="B4:C4"/>
    <mergeCell ref="P7:P8"/>
    <mergeCell ref="N7:N8"/>
    <mergeCell ref="B5:C5"/>
    <mergeCell ref="E4:I4"/>
    <mergeCell ref="E5:I5"/>
    <mergeCell ref="H7:H8"/>
    <mergeCell ref="I7:I8"/>
    <mergeCell ref="B7:B8"/>
    <mergeCell ref="C7:C8"/>
  </mergeCells>
  <phoneticPr fontId="11" type="noConversion"/>
  <dataValidations xWindow="451" yWindow="405" count="6">
    <dataValidation type="list" allowBlank="1" showErrorMessage="1" sqref="G31:G53 H31:H51 H94" xr:uid="{00000000-0002-0000-0100-000000000000}">
      <formula1>"Compra,Contratação de Serviço,Renovação Contratual"</formula1>
    </dataValidation>
    <dataValidation type="list" allowBlank="1" showInputMessage="1" showErrorMessage="1" sqref="G54:G63 G97:G101" xr:uid="{00000000-0002-0000-0100-000001000000}">
      <formula1>"Baixo,Médio,Alto"</formula1>
    </dataValidation>
    <dataValidation type="list" allowBlank="1" showInputMessage="1" showErrorMessage="1" sqref="H97:H101 H52:H63" xr:uid="{00000000-0002-0000-0100-000002000000}">
      <formula1>"Pregão,Concorrência,concurso,leilão,diálogo competitivo"</formula1>
    </dataValidation>
    <dataValidation type="list" allowBlank="1" showErrorMessage="1" sqref="N37:N38" xr:uid="{00000000-0002-0000-0100-000003000000}">
      <formula1>"Rosângela Vetoraze,Cristiane Santos e Marcelo Mazon,Rosângela Vetoraze,Marcelo Mazon,Cristiane Santos"</formula1>
    </dataValidation>
    <dataValidation type="list" allowBlank="1" showInputMessage="1" showErrorMessage="1" sqref="N113:N116 N52:N70 N97:N106" xr:uid="{00000000-0002-0000-0100-000004000000}">
      <mc:AlternateContent xmlns:x12ac="http://schemas.microsoft.com/office/spreadsheetml/2011/1/ac" xmlns:mc="http://schemas.openxmlformats.org/markup-compatibility/2006">
        <mc:Choice Requires="x12ac">
          <x12ac:list>"Rosângela Vetoraze, Cristiane Santos e Marcelo Mazon", Rosângela Vetoraze, Marcelo Mazon, Cristiane Santos</x12ac:list>
        </mc:Choice>
        <mc:Fallback>
          <formula1>"Rosângela Vetoraze, Cristiane Santos e Marcelo Mazon, Rosângela Vetoraze, Marcelo Mazon, Cristiane Santos"</formula1>
        </mc:Fallback>
      </mc:AlternateContent>
    </dataValidation>
    <dataValidation type="list" allowBlank="1" showInputMessage="1" showErrorMessage="1" sqref="N113:N116 N52:N70 N97:N106" xr:uid="{00000000-0002-0000-0100-000005000000}">
      <mc:AlternateContent xmlns:x12ac="http://schemas.microsoft.com/office/spreadsheetml/2011/1/ac" xmlns:mc="http://schemas.openxmlformats.org/markup-compatibility/2006">
        <mc:Choice Requires="x12ac">
          <x12ac:list>"Rosâgela Vetoraze, Marcelo Mazzon e Cristiane Santos", Rosângela Vetoraze</x12ac:list>
        </mc:Choice>
        <mc:Fallback>
          <formula1>"Rosâgela Vetoraze, Marcelo Mazzon e Cristiane Santos, Rosângela Vetoraze"</formula1>
        </mc:Fallback>
      </mc:AlternateContent>
    </dataValidation>
  </dataValidations>
  <pageMargins left="0.511811024" right="0.511811024" top="0.78740157499999996" bottom="0.78740157499999996" header="0.31496062000000002" footer="0.31496062000000002"/>
  <pageSetup scale="37" orientation="landscape" r:id="rId1"/>
  <colBreaks count="1" manualBreakCount="1">
    <brk id="16" max="1048575" man="1"/>
  </colBreaks>
  <extLst>
    <ext xmlns:x14="http://schemas.microsoft.com/office/spreadsheetml/2009/9/main" uri="{CCE6A557-97BC-4b89-ADB6-D9C93CAAB3DF}">
      <x14:dataValidations xmlns:xm="http://schemas.microsoft.com/office/excel/2006/main" xWindow="451" yWindow="405" count="4">
        <x14:dataValidation type="list" showInputMessage="1" showErrorMessage="1" xr:uid="{00000000-0002-0000-0100-000006000000}">
          <x14:formula1>
            <xm:f>Listas!$C$2:$C$8</xm:f>
          </x14:formula1>
          <xm:sqref>M9:M70 M72:M106 M108:M116</xm:sqref>
        </x14:dataValidation>
        <x14:dataValidation type="list" allowBlank="1" showInputMessage="1" showErrorMessage="1" xr:uid="{00000000-0002-0000-0100-000007000000}">
          <x14:formula1>
            <xm:f>Listas!$D$2:$D$9</xm:f>
          </x14:formula1>
          <xm:sqref>S5:S8 J9:J70 J72:J106 J108:J116</xm:sqref>
        </x14:dataValidation>
        <x14:dataValidation type="list" allowBlank="1" showInputMessage="1" showErrorMessage="1" xr:uid="{00000000-0002-0000-0100-000008000000}">
          <x14:formula1>
            <xm:f>Listas!$E$2:$E$33</xm:f>
          </x14:formula1>
          <xm:sqref>K9:K70 K72:K106 K108:K116</xm:sqref>
        </x14:dataValidation>
        <x14:dataValidation type="list" allowBlank="1" showInputMessage="1" showErrorMessage="1" xr:uid="{00000000-0002-0000-0100-000009000000}">
          <x14:formula1>
            <xm:f>Listas!$F$2:$F$88</xm:f>
          </x14:formula1>
          <xm:sqref>L9:L70 L72:L106 L108:L116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113"/>
  <sheetViews>
    <sheetView topLeftCell="A61" zoomScale="96" zoomScaleNormal="96" workbookViewId="0">
      <selection activeCell="G135" sqref="G135"/>
    </sheetView>
  </sheetViews>
  <sheetFormatPr defaultColWidth="12.5703125" defaultRowHeight="12" x14ac:dyDescent="0.2"/>
  <cols>
    <col min="1" max="1" width="2.140625" style="89" customWidth="1"/>
    <col min="2" max="2" width="11.140625" style="89" customWidth="1"/>
    <col min="3" max="3" width="27.140625" style="89" customWidth="1"/>
    <col min="4" max="4" width="14.7109375" style="89" customWidth="1"/>
    <col min="5" max="5" width="11.28515625" style="89" customWidth="1"/>
    <col min="6" max="6" width="19.42578125" style="89" customWidth="1"/>
    <col min="7" max="7" width="22" style="89" customWidth="1"/>
    <col min="8" max="8" width="16.28515625" style="89" customWidth="1"/>
    <col min="9" max="9" width="11.140625" style="89" customWidth="1"/>
    <col min="10" max="10" width="15.5703125" style="89" customWidth="1"/>
    <col min="11" max="11" width="18.140625" style="89" customWidth="1"/>
    <col min="12" max="12" width="62.7109375" style="89" customWidth="1"/>
    <col min="13" max="13" width="16.42578125" style="89" customWidth="1"/>
    <col min="14" max="14" width="17.140625" style="89" customWidth="1"/>
    <col min="15" max="15" width="29.42578125" style="89" customWidth="1"/>
    <col min="16" max="16" width="20.85546875" style="89" customWidth="1"/>
    <col min="17" max="18" width="12.5703125" style="89"/>
    <col min="19" max="19" width="29.140625" style="89" customWidth="1"/>
    <col min="20" max="20" width="18.7109375" style="89" customWidth="1"/>
    <col min="21" max="21" width="19.7109375" style="93" customWidth="1"/>
    <col min="22" max="22" width="21" style="89" customWidth="1"/>
    <col min="23" max="23" width="18.7109375" style="89" customWidth="1"/>
    <col min="24" max="24" width="17.5703125" style="89" customWidth="1"/>
    <col min="25" max="25" width="21" style="89" customWidth="1"/>
    <col min="26" max="26" width="16.7109375" style="89" customWidth="1"/>
    <col min="27" max="16384" width="12.5703125" style="89"/>
  </cols>
  <sheetData>
    <row r="2" spans="2:29" ht="21" customHeight="1" x14ac:dyDescent="0.2">
      <c r="B2" s="202" t="s">
        <v>24</v>
      </c>
      <c r="C2" s="202"/>
      <c r="D2" s="202"/>
      <c r="E2" s="202"/>
      <c r="F2" s="202"/>
      <c r="G2" s="202"/>
      <c r="H2" s="202"/>
      <c r="I2" s="202"/>
      <c r="J2" s="202"/>
      <c r="K2" s="202"/>
      <c r="L2" s="202"/>
      <c r="M2" s="202"/>
      <c r="N2" s="202"/>
      <c r="O2" s="202"/>
      <c r="P2" s="202"/>
      <c r="Q2" s="202" t="s">
        <v>38</v>
      </c>
      <c r="R2" s="202"/>
      <c r="S2" s="202"/>
      <c r="T2" s="202"/>
      <c r="U2" s="202"/>
      <c r="V2" s="202"/>
      <c r="W2" s="202"/>
      <c r="X2" s="202"/>
      <c r="Y2" s="202"/>
      <c r="Z2" s="202"/>
      <c r="AA2" s="202"/>
      <c r="AB2" s="202"/>
      <c r="AC2" s="202"/>
    </row>
    <row r="3" spans="2:29" x14ac:dyDescent="0.2">
      <c r="U3" s="89"/>
    </row>
    <row r="4" spans="2:29" ht="38.25" customHeight="1" x14ac:dyDescent="0.2">
      <c r="B4" s="203" t="s">
        <v>14</v>
      </c>
      <c r="C4" s="203"/>
      <c r="D4" s="129"/>
      <c r="E4" s="204" t="s">
        <v>410</v>
      </c>
      <c r="F4" s="205"/>
      <c r="G4" s="206"/>
      <c r="H4" s="206"/>
      <c r="I4" s="207"/>
      <c r="J4" s="129"/>
      <c r="K4" s="129"/>
      <c r="L4" s="129"/>
      <c r="M4" s="129"/>
      <c r="S4" s="91"/>
      <c r="T4" s="91" t="s">
        <v>25</v>
      </c>
      <c r="U4" s="91" t="s">
        <v>26</v>
      </c>
      <c r="V4" s="91" t="s">
        <v>27</v>
      </c>
      <c r="W4" s="91" t="s">
        <v>28</v>
      </c>
      <c r="X4" s="91" t="s">
        <v>29</v>
      </c>
      <c r="Y4" s="91" t="s">
        <v>30</v>
      </c>
      <c r="Z4" s="91" t="s">
        <v>31</v>
      </c>
    </row>
    <row r="5" spans="2:29" ht="30" customHeight="1" x14ac:dyDescent="0.2">
      <c r="B5" s="203" t="s">
        <v>15</v>
      </c>
      <c r="C5" s="203"/>
      <c r="D5" s="129"/>
      <c r="E5" s="204" t="s">
        <v>411</v>
      </c>
      <c r="F5" s="205"/>
      <c r="G5" s="206"/>
      <c r="H5" s="206"/>
      <c r="I5" s="207"/>
      <c r="J5" s="129"/>
      <c r="K5" s="129"/>
      <c r="L5" s="129"/>
      <c r="M5" s="129"/>
      <c r="S5" s="90" t="s">
        <v>46</v>
      </c>
      <c r="T5" s="91">
        <f t="shared" ref="T5:Z6" si="0">SUMIFS($F:$F,$J:$J,$S5,$M:$M,T$4)</f>
        <v>12667969.85</v>
      </c>
      <c r="U5" s="91">
        <f t="shared" si="0"/>
        <v>0</v>
      </c>
      <c r="V5" s="91">
        <f t="shared" si="0"/>
        <v>26000</v>
      </c>
      <c r="W5" s="91">
        <f t="shared" si="0"/>
        <v>0</v>
      </c>
      <c r="X5" s="91">
        <f t="shared" si="0"/>
        <v>0</v>
      </c>
      <c r="Y5" s="91">
        <f t="shared" si="0"/>
        <v>0</v>
      </c>
      <c r="Z5" s="91">
        <f t="shared" si="0"/>
        <v>0</v>
      </c>
    </row>
    <row r="6" spans="2:29" x14ac:dyDescent="0.2">
      <c r="S6" s="90" t="s">
        <v>47</v>
      </c>
      <c r="T6" s="91">
        <f t="shared" si="0"/>
        <v>188700</v>
      </c>
      <c r="U6" s="91">
        <f t="shared" si="0"/>
        <v>0</v>
      </c>
      <c r="V6" s="91">
        <f t="shared" si="0"/>
        <v>0</v>
      </c>
      <c r="W6" s="91">
        <f t="shared" si="0"/>
        <v>0</v>
      </c>
      <c r="X6" s="91">
        <f t="shared" si="0"/>
        <v>0</v>
      </c>
      <c r="Y6" s="91">
        <f t="shared" si="0"/>
        <v>0</v>
      </c>
      <c r="Z6" s="91">
        <f t="shared" si="0"/>
        <v>0</v>
      </c>
    </row>
    <row r="7" spans="2:29" ht="21.75" customHeight="1" x14ac:dyDescent="0.2">
      <c r="B7" s="185" t="s">
        <v>21</v>
      </c>
      <c r="C7" s="185" t="s">
        <v>1</v>
      </c>
      <c r="D7" s="183" t="s">
        <v>9</v>
      </c>
      <c r="E7" s="183" t="s">
        <v>10</v>
      </c>
      <c r="F7" s="183" t="s">
        <v>42</v>
      </c>
      <c r="G7" s="183" t="s">
        <v>288</v>
      </c>
      <c r="H7" s="185" t="s">
        <v>0</v>
      </c>
      <c r="I7" s="185" t="s">
        <v>17</v>
      </c>
      <c r="J7" s="189" t="s">
        <v>19</v>
      </c>
      <c r="K7" s="190"/>
      <c r="L7" s="191"/>
      <c r="M7" s="185" t="s">
        <v>22</v>
      </c>
      <c r="N7" s="185" t="s">
        <v>20</v>
      </c>
      <c r="O7" s="185" t="s">
        <v>311</v>
      </c>
      <c r="P7" s="185" t="s">
        <v>381</v>
      </c>
      <c r="S7" s="90"/>
      <c r="T7" s="91"/>
      <c r="U7" s="91"/>
      <c r="V7" s="91"/>
      <c r="W7" s="91"/>
      <c r="X7" s="91"/>
      <c r="Y7" s="91"/>
      <c r="Z7" s="91"/>
    </row>
    <row r="8" spans="2:29" ht="36.75" customHeight="1" x14ac:dyDescent="0.2">
      <c r="B8" s="186"/>
      <c r="C8" s="186"/>
      <c r="D8" s="187"/>
      <c r="E8" s="187"/>
      <c r="F8" s="187"/>
      <c r="G8" s="184"/>
      <c r="H8" s="186"/>
      <c r="I8" s="186"/>
      <c r="J8" s="92" t="s">
        <v>39</v>
      </c>
      <c r="K8" s="92" t="s">
        <v>40</v>
      </c>
      <c r="L8" s="92" t="s">
        <v>41</v>
      </c>
      <c r="M8" s="188"/>
      <c r="N8" s="186"/>
      <c r="O8" s="188"/>
      <c r="P8" s="188" t="s">
        <v>16</v>
      </c>
      <c r="S8" s="90"/>
      <c r="T8" s="91"/>
      <c r="U8" s="91"/>
      <c r="V8" s="91"/>
      <c r="W8" s="91"/>
      <c r="X8" s="91"/>
      <c r="Y8" s="91"/>
      <c r="Z8" s="91"/>
    </row>
    <row r="9" spans="2:29" s="125" customFormat="1" ht="34.5" customHeight="1" x14ac:dyDescent="0.2">
      <c r="B9" s="196" t="s">
        <v>413</v>
      </c>
      <c r="C9" s="197"/>
      <c r="D9" s="197"/>
      <c r="E9" s="198"/>
      <c r="F9" s="126">
        <f>SUM(F10:F70)</f>
        <v>12154981.85</v>
      </c>
      <c r="G9" s="127"/>
      <c r="H9" s="127"/>
      <c r="I9" s="127"/>
      <c r="J9" s="127"/>
      <c r="K9" s="127"/>
      <c r="L9" s="127"/>
      <c r="M9" s="127"/>
      <c r="N9" s="127"/>
      <c r="O9" s="127"/>
      <c r="P9" s="127"/>
      <c r="U9" s="128"/>
    </row>
    <row r="10" spans="2:29" ht="54" customHeight="1" x14ac:dyDescent="0.2">
      <c r="B10" s="130" t="s">
        <v>404</v>
      </c>
      <c r="C10" s="94" t="s">
        <v>191</v>
      </c>
      <c r="D10" s="95" t="s">
        <v>276</v>
      </c>
      <c r="E10" s="95">
        <v>1</v>
      </c>
      <c r="F10" s="96">
        <v>13500</v>
      </c>
      <c r="G10" s="97" t="s">
        <v>13</v>
      </c>
      <c r="H10" s="136" t="s">
        <v>430</v>
      </c>
      <c r="I10" s="98">
        <v>45658</v>
      </c>
      <c r="J10" s="94" t="s">
        <v>46</v>
      </c>
      <c r="K10" s="94" t="s">
        <v>51</v>
      </c>
      <c r="L10" s="94" t="s">
        <v>111</v>
      </c>
      <c r="M10" s="94" t="s">
        <v>25</v>
      </c>
      <c r="N10" s="94" t="s">
        <v>307</v>
      </c>
      <c r="O10" s="94" t="s">
        <v>332</v>
      </c>
      <c r="P10" s="94"/>
    </row>
    <row r="11" spans="2:29" ht="36" x14ac:dyDescent="0.2">
      <c r="B11" s="130" t="s">
        <v>404</v>
      </c>
      <c r="C11" s="94" t="s">
        <v>192</v>
      </c>
      <c r="D11" s="95" t="s">
        <v>276</v>
      </c>
      <c r="E11" s="95">
        <v>1</v>
      </c>
      <c r="F11" s="96">
        <v>57750</v>
      </c>
      <c r="G11" s="97" t="s">
        <v>13</v>
      </c>
      <c r="H11" s="136" t="s">
        <v>432</v>
      </c>
      <c r="I11" s="98">
        <v>46023</v>
      </c>
      <c r="J11" s="94" t="s">
        <v>46</v>
      </c>
      <c r="K11" s="94" t="s">
        <v>51</v>
      </c>
      <c r="L11" s="94" t="s">
        <v>114</v>
      </c>
      <c r="M11" s="94" t="s">
        <v>25</v>
      </c>
      <c r="N11" s="94" t="s">
        <v>308</v>
      </c>
      <c r="O11" s="94" t="s">
        <v>333</v>
      </c>
      <c r="P11" s="94"/>
    </row>
    <row r="12" spans="2:29" ht="34.5" customHeight="1" x14ac:dyDescent="0.2">
      <c r="B12" s="130" t="s">
        <v>404</v>
      </c>
      <c r="C12" s="94" t="s">
        <v>193</v>
      </c>
      <c r="D12" s="95" t="s">
        <v>276</v>
      </c>
      <c r="E12" s="94">
        <v>1</v>
      </c>
      <c r="F12" s="96">
        <v>130000</v>
      </c>
      <c r="G12" s="97" t="s">
        <v>13</v>
      </c>
      <c r="H12" s="136" t="s">
        <v>432</v>
      </c>
      <c r="I12" s="98">
        <v>46023</v>
      </c>
      <c r="J12" s="94" t="s">
        <v>46</v>
      </c>
      <c r="K12" s="94" t="s">
        <v>51</v>
      </c>
      <c r="L12" s="94" t="s">
        <v>120</v>
      </c>
      <c r="M12" s="94" t="s">
        <v>25</v>
      </c>
      <c r="N12" s="94" t="s">
        <v>308</v>
      </c>
      <c r="O12" s="94" t="s">
        <v>333</v>
      </c>
      <c r="P12" s="94"/>
    </row>
    <row r="13" spans="2:29" ht="36.75" customHeight="1" x14ac:dyDescent="0.2">
      <c r="B13" s="130" t="s">
        <v>404</v>
      </c>
      <c r="C13" s="94" t="s">
        <v>194</v>
      </c>
      <c r="D13" s="95" t="s">
        <v>276</v>
      </c>
      <c r="E13" s="94">
        <v>1</v>
      </c>
      <c r="F13" s="96">
        <v>22236</v>
      </c>
      <c r="G13" s="97" t="s">
        <v>13</v>
      </c>
      <c r="H13" s="136" t="s">
        <v>432</v>
      </c>
      <c r="I13" s="98">
        <v>46023</v>
      </c>
      <c r="J13" s="94" t="s">
        <v>46</v>
      </c>
      <c r="K13" s="94" t="s">
        <v>51</v>
      </c>
      <c r="L13" s="94" t="s">
        <v>120</v>
      </c>
      <c r="M13" s="94" t="s">
        <v>25</v>
      </c>
      <c r="N13" s="94" t="s">
        <v>308</v>
      </c>
      <c r="O13" s="94" t="s">
        <v>333</v>
      </c>
      <c r="P13" s="94"/>
    </row>
    <row r="14" spans="2:29" ht="36" customHeight="1" x14ac:dyDescent="0.2">
      <c r="B14" s="130" t="s">
        <v>404</v>
      </c>
      <c r="C14" s="94" t="s">
        <v>195</v>
      </c>
      <c r="D14" s="95" t="s">
        <v>276</v>
      </c>
      <c r="E14" s="94">
        <v>1</v>
      </c>
      <c r="F14" s="96">
        <v>3000</v>
      </c>
      <c r="G14" s="97" t="s">
        <v>13</v>
      </c>
      <c r="H14" s="136" t="s">
        <v>432</v>
      </c>
      <c r="I14" s="98">
        <v>46023</v>
      </c>
      <c r="J14" s="94" t="s">
        <v>46</v>
      </c>
      <c r="K14" s="94" t="s">
        <v>51</v>
      </c>
      <c r="L14" s="94" t="s">
        <v>120</v>
      </c>
      <c r="M14" s="94" t="s">
        <v>25</v>
      </c>
      <c r="N14" s="94" t="s">
        <v>309</v>
      </c>
      <c r="O14" s="94" t="s">
        <v>333</v>
      </c>
      <c r="P14" s="94"/>
    </row>
    <row r="15" spans="2:29" ht="43.5" customHeight="1" x14ac:dyDescent="0.2">
      <c r="B15" s="130" t="s">
        <v>404</v>
      </c>
      <c r="C15" s="94" t="s">
        <v>417</v>
      </c>
      <c r="D15" s="95" t="s">
        <v>276</v>
      </c>
      <c r="E15" s="94">
        <v>1</v>
      </c>
      <c r="F15" s="99">
        <f>123800+50544</f>
        <v>174344</v>
      </c>
      <c r="G15" s="97" t="s">
        <v>13</v>
      </c>
      <c r="H15" s="136" t="s">
        <v>432</v>
      </c>
      <c r="I15" s="98">
        <v>46023</v>
      </c>
      <c r="J15" s="94" t="s">
        <v>46</v>
      </c>
      <c r="K15" s="94" t="s">
        <v>51</v>
      </c>
      <c r="L15" s="94" t="s">
        <v>118</v>
      </c>
      <c r="M15" s="94" t="s">
        <v>25</v>
      </c>
      <c r="N15" s="94" t="s">
        <v>309</v>
      </c>
      <c r="O15" s="94" t="s">
        <v>332</v>
      </c>
      <c r="P15" s="94"/>
    </row>
    <row r="16" spans="2:29" ht="45.75" customHeight="1" x14ac:dyDescent="0.2">
      <c r="B16" s="130" t="s">
        <v>404</v>
      </c>
      <c r="C16" s="94" t="s">
        <v>196</v>
      </c>
      <c r="D16" s="95" t="s">
        <v>276</v>
      </c>
      <c r="E16" s="94">
        <v>1</v>
      </c>
      <c r="F16" s="96">
        <v>15000</v>
      </c>
      <c r="G16" s="97" t="s">
        <v>13</v>
      </c>
      <c r="H16" s="136" t="s">
        <v>431</v>
      </c>
      <c r="I16" s="98">
        <v>46023</v>
      </c>
      <c r="J16" s="94" t="s">
        <v>46</v>
      </c>
      <c r="K16" s="94" t="s">
        <v>51</v>
      </c>
      <c r="L16" s="94" t="s">
        <v>120</v>
      </c>
      <c r="M16" s="94" t="s">
        <v>25</v>
      </c>
      <c r="N16" s="94" t="s">
        <v>306</v>
      </c>
      <c r="O16" s="94" t="s">
        <v>334</v>
      </c>
      <c r="P16" s="94"/>
    </row>
    <row r="17" spans="2:16" ht="41.25" customHeight="1" x14ac:dyDescent="0.2">
      <c r="B17" s="130" t="s">
        <v>404</v>
      </c>
      <c r="C17" s="94" t="s">
        <v>420</v>
      </c>
      <c r="D17" s="95" t="s">
        <v>276</v>
      </c>
      <c r="E17" s="94">
        <v>1</v>
      </c>
      <c r="F17" s="96">
        <v>25000</v>
      </c>
      <c r="G17" s="97" t="s">
        <v>13</v>
      </c>
      <c r="H17" s="136" t="s">
        <v>430</v>
      </c>
      <c r="I17" s="98">
        <v>46023</v>
      </c>
      <c r="J17" s="94" t="s">
        <v>46</v>
      </c>
      <c r="K17" s="94" t="s">
        <v>51</v>
      </c>
      <c r="L17" s="94" t="s">
        <v>129</v>
      </c>
      <c r="M17" s="94" t="s">
        <v>25</v>
      </c>
      <c r="N17" s="94" t="s">
        <v>306</v>
      </c>
      <c r="O17" s="94" t="s">
        <v>335</v>
      </c>
      <c r="P17" s="94"/>
    </row>
    <row r="18" spans="2:16" ht="46.5" customHeight="1" x14ac:dyDescent="0.2">
      <c r="B18" s="130" t="s">
        <v>404</v>
      </c>
      <c r="C18" s="94" t="s">
        <v>198</v>
      </c>
      <c r="D18" s="94" t="s">
        <v>272</v>
      </c>
      <c r="E18" s="94">
        <v>1</v>
      </c>
      <c r="F18" s="96">
        <v>30000</v>
      </c>
      <c r="G18" s="97" t="s">
        <v>13</v>
      </c>
      <c r="H18" s="136" t="s">
        <v>430</v>
      </c>
      <c r="I18" s="98">
        <v>46023</v>
      </c>
      <c r="J18" s="94" t="s">
        <v>46</v>
      </c>
      <c r="K18" s="94" t="s">
        <v>51</v>
      </c>
      <c r="L18" s="94" t="s">
        <v>114</v>
      </c>
      <c r="M18" s="94" t="s">
        <v>25</v>
      </c>
      <c r="N18" s="94" t="s">
        <v>309</v>
      </c>
      <c r="O18" s="94" t="s">
        <v>336</v>
      </c>
      <c r="P18" s="94"/>
    </row>
    <row r="19" spans="2:16" ht="43.5" customHeight="1" x14ac:dyDescent="0.2">
      <c r="B19" s="130" t="s">
        <v>404</v>
      </c>
      <c r="C19" s="94" t="s">
        <v>199</v>
      </c>
      <c r="D19" s="94" t="s">
        <v>272</v>
      </c>
      <c r="E19" s="94">
        <v>1</v>
      </c>
      <c r="F19" s="96">
        <v>6251</v>
      </c>
      <c r="G19" s="97" t="s">
        <v>13</v>
      </c>
      <c r="H19" s="136" t="s">
        <v>430</v>
      </c>
      <c r="I19" s="98">
        <v>46023</v>
      </c>
      <c r="J19" s="94" t="s">
        <v>46</v>
      </c>
      <c r="K19" s="94" t="s">
        <v>51</v>
      </c>
      <c r="L19" s="94" t="s">
        <v>120</v>
      </c>
      <c r="M19" s="94" t="s">
        <v>25</v>
      </c>
      <c r="N19" s="94" t="s">
        <v>307</v>
      </c>
      <c r="O19" s="94" t="s">
        <v>332</v>
      </c>
      <c r="P19" s="94"/>
    </row>
    <row r="20" spans="2:16" ht="38.25" customHeight="1" x14ac:dyDescent="0.2">
      <c r="B20" s="130" t="s">
        <v>404</v>
      </c>
      <c r="C20" s="94" t="s">
        <v>200</v>
      </c>
      <c r="D20" s="94" t="s">
        <v>272</v>
      </c>
      <c r="E20" s="94">
        <v>1</v>
      </c>
      <c r="F20" s="96">
        <v>11745</v>
      </c>
      <c r="G20" s="97" t="s">
        <v>13</v>
      </c>
      <c r="H20" s="136" t="s">
        <v>430</v>
      </c>
      <c r="I20" s="98">
        <v>45658</v>
      </c>
      <c r="J20" s="94" t="s">
        <v>46</v>
      </c>
      <c r="K20" s="94" t="s">
        <v>51</v>
      </c>
      <c r="L20" s="94" t="s">
        <v>111</v>
      </c>
      <c r="M20" s="94" t="s">
        <v>25</v>
      </c>
      <c r="N20" s="94" t="s">
        <v>307</v>
      </c>
      <c r="O20" s="94" t="s">
        <v>332</v>
      </c>
      <c r="P20" s="94"/>
    </row>
    <row r="21" spans="2:16" ht="45" customHeight="1" x14ac:dyDescent="0.2">
      <c r="B21" s="130" t="s">
        <v>404</v>
      </c>
      <c r="C21" s="94" t="s">
        <v>201</v>
      </c>
      <c r="D21" s="94" t="s">
        <v>272</v>
      </c>
      <c r="E21" s="94">
        <v>1</v>
      </c>
      <c r="F21" s="96">
        <v>23784</v>
      </c>
      <c r="G21" s="97" t="s">
        <v>13</v>
      </c>
      <c r="H21" s="136" t="s">
        <v>430</v>
      </c>
      <c r="I21" s="98">
        <v>46023</v>
      </c>
      <c r="J21" s="94" t="s">
        <v>46</v>
      </c>
      <c r="K21" s="94" t="s">
        <v>51</v>
      </c>
      <c r="L21" s="94" t="s">
        <v>121</v>
      </c>
      <c r="M21" s="94" t="s">
        <v>25</v>
      </c>
      <c r="N21" s="94" t="s">
        <v>307</v>
      </c>
      <c r="O21" s="94" t="s">
        <v>332</v>
      </c>
      <c r="P21" s="94"/>
    </row>
    <row r="22" spans="2:16" ht="60" customHeight="1" x14ac:dyDescent="0.2">
      <c r="B22" s="130" t="s">
        <v>404</v>
      </c>
      <c r="C22" s="94" t="s">
        <v>418</v>
      </c>
      <c r="D22" s="94" t="s">
        <v>272</v>
      </c>
      <c r="E22" s="94">
        <v>1</v>
      </c>
      <c r="F22" s="96">
        <v>2000</v>
      </c>
      <c r="G22" s="97" t="s">
        <v>13</v>
      </c>
      <c r="H22" s="136" t="s">
        <v>430</v>
      </c>
      <c r="I22" s="98">
        <v>46023</v>
      </c>
      <c r="J22" s="94" t="s">
        <v>46</v>
      </c>
      <c r="K22" s="94" t="s">
        <v>51</v>
      </c>
      <c r="L22" s="94" t="s">
        <v>120</v>
      </c>
      <c r="M22" s="94" t="s">
        <v>25</v>
      </c>
      <c r="N22" s="94" t="s">
        <v>308</v>
      </c>
      <c r="O22" s="94" t="s">
        <v>332</v>
      </c>
      <c r="P22" s="94"/>
    </row>
    <row r="23" spans="2:16" ht="36" customHeight="1" x14ac:dyDescent="0.2">
      <c r="B23" s="130" t="s">
        <v>404</v>
      </c>
      <c r="C23" s="94" t="s">
        <v>202</v>
      </c>
      <c r="D23" s="94" t="s">
        <v>272</v>
      </c>
      <c r="E23" s="94">
        <v>1</v>
      </c>
      <c r="F23" s="96">
        <v>3000</v>
      </c>
      <c r="G23" s="97" t="s">
        <v>13</v>
      </c>
      <c r="H23" s="136" t="s">
        <v>430</v>
      </c>
      <c r="I23" s="98">
        <v>46174</v>
      </c>
      <c r="J23" s="94" t="s">
        <v>46</v>
      </c>
      <c r="K23" s="94" t="s">
        <v>51</v>
      </c>
      <c r="L23" s="94" t="s">
        <v>120</v>
      </c>
      <c r="M23" s="94" t="s">
        <v>25</v>
      </c>
      <c r="N23" s="94" t="s">
        <v>306</v>
      </c>
      <c r="O23" s="94" t="s">
        <v>332</v>
      </c>
      <c r="P23" s="94"/>
    </row>
    <row r="24" spans="2:16" ht="42.75" customHeight="1" x14ac:dyDescent="0.2">
      <c r="B24" s="130" t="s">
        <v>404</v>
      </c>
      <c r="C24" s="94" t="s">
        <v>421</v>
      </c>
      <c r="D24" s="94" t="s">
        <v>272</v>
      </c>
      <c r="E24" s="94">
        <v>1</v>
      </c>
      <c r="F24" s="96">
        <v>300</v>
      </c>
      <c r="G24" s="97" t="s">
        <v>13</v>
      </c>
      <c r="H24" s="136" t="s">
        <v>430</v>
      </c>
      <c r="I24" s="98">
        <v>46023</v>
      </c>
      <c r="J24" s="94" t="s">
        <v>46</v>
      </c>
      <c r="K24" s="94" t="s">
        <v>51</v>
      </c>
      <c r="L24" s="94" t="s">
        <v>120</v>
      </c>
      <c r="M24" s="94" t="s">
        <v>25</v>
      </c>
      <c r="N24" s="94" t="s">
        <v>309</v>
      </c>
      <c r="O24" s="94" t="s">
        <v>332</v>
      </c>
      <c r="P24" s="94"/>
    </row>
    <row r="25" spans="2:16" ht="34.5" customHeight="1" x14ac:dyDescent="0.2">
      <c r="B25" s="130" t="s">
        <v>404</v>
      </c>
      <c r="C25" s="94" t="s">
        <v>204</v>
      </c>
      <c r="D25" s="94" t="s">
        <v>272</v>
      </c>
      <c r="E25" s="94">
        <v>1</v>
      </c>
      <c r="F25" s="96">
        <v>8000</v>
      </c>
      <c r="G25" s="97" t="s">
        <v>13</v>
      </c>
      <c r="H25" s="136" t="s">
        <v>431</v>
      </c>
      <c r="I25" s="98">
        <v>46082</v>
      </c>
      <c r="J25" s="94" t="s">
        <v>46</v>
      </c>
      <c r="K25" s="94" t="s">
        <v>51</v>
      </c>
      <c r="L25" s="94" t="s">
        <v>127</v>
      </c>
      <c r="M25" s="94" t="s">
        <v>25</v>
      </c>
      <c r="N25" s="94" t="s">
        <v>308</v>
      </c>
      <c r="O25" s="94" t="s">
        <v>337</v>
      </c>
      <c r="P25" s="94"/>
    </row>
    <row r="26" spans="2:16" ht="37.15" customHeight="1" x14ac:dyDescent="0.2">
      <c r="B26" s="130" t="s">
        <v>404</v>
      </c>
      <c r="C26" s="94" t="s">
        <v>205</v>
      </c>
      <c r="D26" s="94" t="s">
        <v>272</v>
      </c>
      <c r="E26" s="94">
        <v>1</v>
      </c>
      <c r="F26" s="96">
        <v>30000</v>
      </c>
      <c r="G26" s="94" t="s">
        <v>13</v>
      </c>
      <c r="H26" s="136" t="s">
        <v>430</v>
      </c>
      <c r="I26" s="98">
        <v>46023</v>
      </c>
      <c r="J26" s="94" t="s">
        <v>46</v>
      </c>
      <c r="K26" s="94" t="s">
        <v>51</v>
      </c>
      <c r="L26" s="94" t="s">
        <v>120</v>
      </c>
      <c r="M26" s="94" t="s">
        <v>25</v>
      </c>
      <c r="N26" s="94" t="s">
        <v>308</v>
      </c>
      <c r="O26" s="94" t="s">
        <v>338</v>
      </c>
      <c r="P26" s="94"/>
    </row>
    <row r="27" spans="2:16" ht="37.15" customHeight="1" x14ac:dyDescent="0.2">
      <c r="B27" s="130" t="s">
        <v>404</v>
      </c>
      <c r="C27" s="94" t="s">
        <v>206</v>
      </c>
      <c r="D27" s="94" t="s">
        <v>272</v>
      </c>
      <c r="E27" s="94">
        <v>1</v>
      </c>
      <c r="F27" s="96">
        <v>500</v>
      </c>
      <c r="G27" s="97" t="s">
        <v>13</v>
      </c>
      <c r="H27" s="136" t="s">
        <v>430</v>
      </c>
      <c r="I27" s="98">
        <v>46113</v>
      </c>
      <c r="J27" s="94" t="s">
        <v>46</v>
      </c>
      <c r="K27" s="94" t="s">
        <v>51</v>
      </c>
      <c r="L27" s="94" t="s">
        <v>120</v>
      </c>
      <c r="M27" s="94" t="s">
        <v>25</v>
      </c>
      <c r="N27" s="94" t="s">
        <v>308</v>
      </c>
      <c r="O27" s="94" t="s">
        <v>332</v>
      </c>
      <c r="P27" s="94"/>
    </row>
    <row r="28" spans="2:16" ht="39.6" customHeight="1" x14ac:dyDescent="0.2">
      <c r="B28" s="130" t="s">
        <v>404</v>
      </c>
      <c r="C28" s="94" t="s">
        <v>207</v>
      </c>
      <c r="D28" s="94" t="s">
        <v>272</v>
      </c>
      <c r="E28" s="94">
        <v>1</v>
      </c>
      <c r="F28" s="96">
        <v>4000</v>
      </c>
      <c r="G28" s="97" t="s">
        <v>13</v>
      </c>
      <c r="H28" s="136" t="s">
        <v>430</v>
      </c>
      <c r="I28" s="98">
        <v>46082</v>
      </c>
      <c r="J28" s="94" t="s">
        <v>46</v>
      </c>
      <c r="K28" s="94" t="s">
        <v>51</v>
      </c>
      <c r="L28" s="94" t="s">
        <v>120</v>
      </c>
      <c r="M28" s="94" t="s">
        <v>25</v>
      </c>
      <c r="N28" s="94" t="s">
        <v>306</v>
      </c>
      <c r="O28" s="94" t="s">
        <v>339</v>
      </c>
      <c r="P28" s="94"/>
    </row>
    <row r="29" spans="2:16" ht="72.599999999999994" customHeight="1" x14ac:dyDescent="0.2">
      <c r="B29" s="130" t="s">
        <v>404</v>
      </c>
      <c r="C29" s="94" t="s">
        <v>422</v>
      </c>
      <c r="D29" s="94" t="s">
        <v>272</v>
      </c>
      <c r="E29" s="94">
        <v>1</v>
      </c>
      <c r="F29" s="96">
        <v>370000</v>
      </c>
      <c r="G29" s="97" t="s">
        <v>13</v>
      </c>
      <c r="H29" s="136" t="s">
        <v>430</v>
      </c>
      <c r="I29" s="98">
        <v>46023</v>
      </c>
      <c r="J29" s="94" t="s">
        <v>46</v>
      </c>
      <c r="K29" s="94" t="s">
        <v>51</v>
      </c>
      <c r="L29" s="94" t="s">
        <v>118</v>
      </c>
      <c r="M29" s="94" t="s">
        <v>25</v>
      </c>
      <c r="N29" s="94" t="s">
        <v>306</v>
      </c>
      <c r="O29" s="94" t="s">
        <v>333</v>
      </c>
      <c r="P29" s="94"/>
    </row>
    <row r="30" spans="2:16" ht="72.599999999999994" customHeight="1" x14ac:dyDescent="0.2">
      <c r="B30" s="130" t="s">
        <v>404</v>
      </c>
      <c r="C30" s="94" t="s">
        <v>436</v>
      </c>
      <c r="D30" s="94" t="s">
        <v>272</v>
      </c>
      <c r="E30" s="94">
        <v>1</v>
      </c>
      <c r="F30" s="96">
        <v>394003.32</v>
      </c>
      <c r="G30" s="97" t="s">
        <v>13</v>
      </c>
      <c r="H30" s="136" t="s">
        <v>431</v>
      </c>
      <c r="I30" s="98">
        <v>46024</v>
      </c>
      <c r="J30" s="94" t="s">
        <v>46</v>
      </c>
      <c r="K30" s="94" t="s">
        <v>433</v>
      </c>
      <c r="L30" s="94" t="s">
        <v>435</v>
      </c>
      <c r="M30" s="94" t="s">
        <v>25</v>
      </c>
      <c r="N30" s="94" t="s">
        <v>306</v>
      </c>
      <c r="O30" s="94" t="s">
        <v>333</v>
      </c>
      <c r="P30" s="94"/>
    </row>
    <row r="31" spans="2:16" ht="40.15" customHeight="1" x14ac:dyDescent="0.2">
      <c r="B31" s="130" t="s">
        <v>404</v>
      </c>
      <c r="C31" s="94" t="s">
        <v>209</v>
      </c>
      <c r="D31" s="94" t="s">
        <v>272</v>
      </c>
      <c r="E31" s="94">
        <v>1</v>
      </c>
      <c r="F31" s="100">
        <v>7200</v>
      </c>
      <c r="G31" s="97" t="s">
        <v>13</v>
      </c>
      <c r="H31" s="136" t="s">
        <v>430</v>
      </c>
      <c r="I31" s="98">
        <v>46023</v>
      </c>
      <c r="J31" s="94" t="s">
        <v>46</v>
      </c>
      <c r="K31" s="94" t="s">
        <v>51</v>
      </c>
      <c r="L31" s="94" t="s">
        <v>120</v>
      </c>
      <c r="M31" s="94" t="s">
        <v>25</v>
      </c>
      <c r="N31" s="94" t="s">
        <v>307</v>
      </c>
      <c r="O31" s="94" t="s">
        <v>332</v>
      </c>
      <c r="P31" s="94"/>
    </row>
    <row r="32" spans="2:16" ht="40.15" customHeight="1" x14ac:dyDescent="0.2">
      <c r="B32" s="130" t="s">
        <v>404</v>
      </c>
      <c r="C32" s="94" t="s">
        <v>426</v>
      </c>
      <c r="D32" s="94" t="s">
        <v>427</v>
      </c>
      <c r="E32" s="94">
        <v>1</v>
      </c>
      <c r="F32" s="100">
        <v>10000</v>
      </c>
      <c r="G32" s="97" t="s">
        <v>13</v>
      </c>
      <c r="H32" s="136" t="s">
        <v>431</v>
      </c>
      <c r="I32" s="98">
        <v>45777</v>
      </c>
      <c r="J32" s="94" t="s">
        <v>46</v>
      </c>
      <c r="K32" s="94" t="s">
        <v>51</v>
      </c>
      <c r="L32" s="94" t="s">
        <v>111</v>
      </c>
      <c r="M32" s="94" t="s">
        <v>25</v>
      </c>
      <c r="N32" s="105" t="s">
        <v>306</v>
      </c>
      <c r="O32" s="94"/>
      <c r="P32" s="94"/>
    </row>
    <row r="33" spans="2:21" ht="40.15" customHeight="1" x14ac:dyDescent="0.2">
      <c r="B33" s="130" t="s">
        <v>404</v>
      </c>
      <c r="C33" s="101" t="s">
        <v>424</v>
      </c>
      <c r="D33" s="102" t="s">
        <v>428</v>
      </c>
      <c r="E33" s="102">
        <v>440</v>
      </c>
      <c r="F33" s="103">
        <v>8000</v>
      </c>
      <c r="G33" s="97" t="s">
        <v>13</v>
      </c>
      <c r="H33" s="136" t="s">
        <v>431</v>
      </c>
      <c r="I33" s="104">
        <v>46082</v>
      </c>
      <c r="J33" s="94" t="s">
        <v>46</v>
      </c>
      <c r="K33" s="94" t="s">
        <v>51</v>
      </c>
      <c r="L33" s="94" t="s">
        <v>111</v>
      </c>
      <c r="M33" s="94" t="s">
        <v>25</v>
      </c>
      <c r="N33" s="105" t="s">
        <v>306</v>
      </c>
      <c r="O33" s="106"/>
      <c r="P33" s="105"/>
    </row>
    <row r="34" spans="2:21" ht="40.15" customHeight="1" x14ac:dyDescent="0.2">
      <c r="B34" s="130" t="s">
        <v>404</v>
      </c>
      <c r="C34" s="102" t="s">
        <v>423</v>
      </c>
      <c r="D34" s="102" t="s">
        <v>427</v>
      </c>
      <c r="E34" s="101">
        <f>500+250+40+20</f>
        <v>810</v>
      </c>
      <c r="F34" s="99">
        <f>7000+2000+1120+300</f>
        <v>10420</v>
      </c>
      <c r="G34" s="97" t="s">
        <v>13</v>
      </c>
      <c r="H34" s="136" t="s">
        <v>431</v>
      </c>
      <c r="I34" s="104">
        <v>46082</v>
      </c>
      <c r="J34" s="94" t="s">
        <v>46</v>
      </c>
      <c r="K34" s="94" t="s">
        <v>51</v>
      </c>
      <c r="L34" s="94" t="s">
        <v>111</v>
      </c>
      <c r="M34" s="94" t="s">
        <v>25</v>
      </c>
      <c r="N34" s="105" t="s">
        <v>306</v>
      </c>
      <c r="O34" s="106"/>
      <c r="P34" s="105"/>
    </row>
    <row r="35" spans="2:21" ht="40.15" customHeight="1" x14ac:dyDescent="0.2">
      <c r="B35" s="130" t="s">
        <v>404</v>
      </c>
      <c r="C35" s="135" t="s">
        <v>215</v>
      </c>
      <c r="D35" s="105" t="s">
        <v>427</v>
      </c>
      <c r="E35" s="105">
        <v>400</v>
      </c>
      <c r="F35" s="107">
        <f>2000+3145</f>
        <v>5145</v>
      </c>
      <c r="G35" s="97" t="s">
        <v>13</v>
      </c>
      <c r="H35" s="136" t="s">
        <v>431</v>
      </c>
      <c r="I35" s="104">
        <v>46082</v>
      </c>
      <c r="J35" s="94" t="s">
        <v>46</v>
      </c>
      <c r="K35" s="94" t="s">
        <v>51</v>
      </c>
      <c r="L35" s="94" t="s">
        <v>111</v>
      </c>
      <c r="M35" s="94" t="s">
        <v>25</v>
      </c>
      <c r="N35" s="105" t="s">
        <v>306</v>
      </c>
      <c r="O35" s="106"/>
      <c r="P35" s="108"/>
    </row>
    <row r="36" spans="2:21" ht="40.15" customHeight="1" x14ac:dyDescent="0.2">
      <c r="B36" s="130" t="s">
        <v>404</v>
      </c>
      <c r="C36" s="105" t="s">
        <v>217</v>
      </c>
      <c r="D36" s="105" t="s">
        <v>272</v>
      </c>
      <c r="E36" s="109">
        <v>40</v>
      </c>
      <c r="F36" s="107">
        <v>3200</v>
      </c>
      <c r="G36" s="97" t="s">
        <v>13</v>
      </c>
      <c r="H36" s="136" t="s">
        <v>431</v>
      </c>
      <c r="I36" s="104">
        <v>46082</v>
      </c>
      <c r="J36" s="94" t="s">
        <v>46</v>
      </c>
      <c r="K36" s="94" t="s">
        <v>51</v>
      </c>
      <c r="L36" s="94" t="s">
        <v>111</v>
      </c>
      <c r="M36" s="94" t="s">
        <v>25</v>
      </c>
      <c r="N36" s="105" t="s">
        <v>306</v>
      </c>
      <c r="O36" s="105"/>
      <c r="P36" s="105"/>
    </row>
    <row r="37" spans="2:21" ht="40.15" customHeight="1" x14ac:dyDescent="0.2">
      <c r="B37" s="130" t="s">
        <v>404</v>
      </c>
      <c r="C37" s="102" t="s">
        <v>425</v>
      </c>
      <c r="D37" s="105" t="s">
        <v>272</v>
      </c>
      <c r="E37" s="105">
        <v>250</v>
      </c>
      <c r="F37" s="103">
        <v>3450</v>
      </c>
      <c r="G37" s="97" t="s">
        <v>13</v>
      </c>
      <c r="H37" s="136" t="s">
        <v>431</v>
      </c>
      <c r="I37" s="104">
        <v>46082</v>
      </c>
      <c r="J37" s="94" t="s">
        <v>46</v>
      </c>
      <c r="K37" s="94" t="s">
        <v>51</v>
      </c>
      <c r="L37" s="94" t="s">
        <v>111</v>
      </c>
      <c r="M37" s="94" t="s">
        <v>25</v>
      </c>
      <c r="N37" s="105" t="s">
        <v>306</v>
      </c>
      <c r="O37" s="105"/>
      <c r="P37" s="105"/>
    </row>
    <row r="38" spans="2:21" ht="40.15" customHeight="1" x14ac:dyDescent="0.2">
      <c r="B38" s="130" t="s">
        <v>404</v>
      </c>
      <c r="C38" s="102" t="s">
        <v>220</v>
      </c>
      <c r="D38" s="105" t="s">
        <v>283</v>
      </c>
      <c r="E38" s="105">
        <v>1</v>
      </c>
      <c r="F38" s="107">
        <v>50000</v>
      </c>
      <c r="G38" s="97" t="s">
        <v>13</v>
      </c>
      <c r="H38" s="136" t="s">
        <v>431</v>
      </c>
      <c r="I38" s="104">
        <v>46143</v>
      </c>
      <c r="J38" s="94" t="s">
        <v>46</v>
      </c>
      <c r="K38" s="94" t="s">
        <v>51</v>
      </c>
      <c r="L38" s="94" t="s">
        <v>120</v>
      </c>
      <c r="M38" s="94" t="s">
        <v>25</v>
      </c>
      <c r="N38" s="105" t="s">
        <v>306</v>
      </c>
      <c r="O38" s="105"/>
      <c r="P38" s="105"/>
    </row>
    <row r="39" spans="2:21" ht="40.15" customHeight="1" x14ac:dyDescent="0.2">
      <c r="B39" s="130" t="s">
        <v>404</v>
      </c>
      <c r="C39" s="102" t="s">
        <v>221</v>
      </c>
      <c r="D39" s="105" t="s">
        <v>283</v>
      </c>
      <c r="E39" s="105">
        <v>1</v>
      </c>
      <c r="F39" s="107">
        <v>3785.25</v>
      </c>
      <c r="G39" s="97" t="s">
        <v>13</v>
      </c>
      <c r="H39" s="136" t="s">
        <v>430</v>
      </c>
      <c r="I39" s="104">
        <v>46082</v>
      </c>
      <c r="J39" s="94" t="s">
        <v>46</v>
      </c>
      <c r="K39" s="94" t="s">
        <v>51</v>
      </c>
      <c r="L39" s="94" t="s">
        <v>120</v>
      </c>
      <c r="M39" s="94" t="s">
        <v>25</v>
      </c>
      <c r="N39" s="105" t="s">
        <v>306</v>
      </c>
      <c r="O39" s="105"/>
      <c r="P39" s="105"/>
    </row>
    <row r="40" spans="2:21" ht="40.15" customHeight="1" x14ac:dyDescent="0.2">
      <c r="B40" s="130" t="s">
        <v>404</v>
      </c>
      <c r="C40" s="102" t="s">
        <v>429</v>
      </c>
      <c r="D40" s="105" t="s">
        <v>272</v>
      </c>
      <c r="E40" s="105">
        <v>3</v>
      </c>
      <c r="F40" s="107">
        <v>2000</v>
      </c>
      <c r="G40" s="97" t="s">
        <v>13</v>
      </c>
      <c r="H40" s="136" t="s">
        <v>431</v>
      </c>
      <c r="I40" s="104">
        <v>45992</v>
      </c>
      <c r="J40" s="94" t="s">
        <v>46</v>
      </c>
      <c r="K40" s="94" t="s">
        <v>433</v>
      </c>
      <c r="L40" s="94" t="s">
        <v>434</v>
      </c>
      <c r="M40" s="94" t="s">
        <v>25</v>
      </c>
      <c r="N40" s="105" t="s">
        <v>306</v>
      </c>
      <c r="O40" s="105"/>
      <c r="P40" s="105"/>
    </row>
    <row r="41" spans="2:21" s="75" customFormat="1" ht="84.75" customHeight="1" x14ac:dyDescent="0.2">
      <c r="B41" s="88" t="s">
        <v>408</v>
      </c>
      <c r="C41" s="30" t="s">
        <v>266</v>
      </c>
      <c r="D41" s="30" t="s">
        <v>272</v>
      </c>
      <c r="E41" s="30">
        <v>1</v>
      </c>
      <c r="F41" s="49">
        <v>15000</v>
      </c>
      <c r="G41" s="97" t="s">
        <v>13</v>
      </c>
      <c r="H41" s="136" t="s">
        <v>431</v>
      </c>
      <c r="I41" s="33">
        <v>46082</v>
      </c>
      <c r="J41" s="34" t="s">
        <v>46</v>
      </c>
      <c r="K41" s="34" t="s">
        <v>51</v>
      </c>
      <c r="L41" s="34" t="s">
        <v>113</v>
      </c>
      <c r="M41" s="34" t="s">
        <v>25</v>
      </c>
      <c r="N41" s="30" t="s">
        <v>310</v>
      </c>
      <c r="O41" s="38" t="s">
        <v>377</v>
      </c>
      <c r="P41" s="38"/>
      <c r="U41" s="78"/>
    </row>
    <row r="42" spans="2:21" s="75" customFormat="1" ht="84" x14ac:dyDescent="0.2">
      <c r="B42" s="88" t="s">
        <v>408</v>
      </c>
      <c r="C42" s="46" t="s">
        <v>267</v>
      </c>
      <c r="D42" s="30" t="s">
        <v>272</v>
      </c>
      <c r="E42" s="46">
        <v>1</v>
      </c>
      <c r="F42" s="49">
        <v>10000</v>
      </c>
      <c r="G42" s="97" t="s">
        <v>13</v>
      </c>
      <c r="H42" s="136" t="s">
        <v>431</v>
      </c>
      <c r="I42" s="33">
        <v>46143</v>
      </c>
      <c r="J42" s="34" t="s">
        <v>46</v>
      </c>
      <c r="K42" s="34" t="s">
        <v>51</v>
      </c>
      <c r="L42" s="34" t="s">
        <v>120</v>
      </c>
      <c r="M42" s="34" t="s">
        <v>25</v>
      </c>
      <c r="N42" s="30" t="s">
        <v>310</v>
      </c>
      <c r="O42" s="38" t="s">
        <v>377</v>
      </c>
      <c r="P42" s="38"/>
      <c r="U42" s="78"/>
    </row>
    <row r="43" spans="2:21" ht="168.75" customHeight="1" x14ac:dyDescent="0.2">
      <c r="B43" s="131" t="s">
        <v>400</v>
      </c>
      <c r="C43" s="110" t="s">
        <v>169</v>
      </c>
      <c r="D43" s="111" t="s">
        <v>272</v>
      </c>
      <c r="E43" s="111">
        <v>3000</v>
      </c>
      <c r="F43" s="100">
        <v>10500</v>
      </c>
      <c r="G43" s="111" t="s">
        <v>13</v>
      </c>
      <c r="H43" s="136" t="s">
        <v>431</v>
      </c>
      <c r="I43" s="112">
        <v>46266</v>
      </c>
      <c r="J43" s="94" t="s">
        <v>46</v>
      </c>
      <c r="K43" s="94" t="s">
        <v>51</v>
      </c>
      <c r="L43" s="94" t="s">
        <v>111</v>
      </c>
      <c r="M43" s="94" t="s">
        <v>27</v>
      </c>
      <c r="N43" s="94" t="s">
        <v>304</v>
      </c>
      <c r="O43" s="111" t="s">
        <v>312</v>
      </c>
      <c r="P43" s="94"/>
    </row>
    <row r="44" spans="2:21" ht="170.45" customHeight="1" x14ac:dyDescent="0.2">
      <c r="B44" s="131" t="s">
        <v>400</v>
      </c>
      <c r="C44" s="110" t="s">
        <v>170</v>
      </c>
      <c r="D44" s="111" t="s">
        <v>272</v>
      </c>
      <c r="E44" s="111">
        <v>3000</v>
      </c>
      <c r="F44" s="100">
        <v>10500</v>
      </c>
      <c r="G44" s="111" t="s">
        <v>13</v>
      </c>
      <c r="H44" s="136" t="s">
        <v>431</v>
      </c>
      <c r="I44" s="112">
        <v>46266</v>
      </c>
      <c r="J44" s="94" t="s">
        <v>46</v>
      </c>
      <c r="K44" s="94" t="s">
        <v>51</v>
      </c>
      <c r="L44" s="94" t="s">
        <v>111</v>
      </c>
      <c r="M44" s="94" t="s">
        <v>27</v>
      </c>
      <c r="N44" s="94" t="s">
        <v>304</v>
      </c>
      <c r="O44" s="111" t="s">
        <v>312</v>
      </c>
      <c r="P44" s="94"/>
      <c r="U44" s="89"/>
    </row>
    <row r="45" spans="2:21" ht="159.75" customHeight="1" x14ac:dyDescent="0.2">
      <c r="B45" s="131" t="s">
        <v>400</v>
      </c>
      <c r="C45" s="111" t="s">
        <v>171</v>
      </c>
      <c r="D45" s="111" t="s">
        <v>272</v>
      </c>
      <c r="E45" s="111">
        <v>1</v>
      </c>
      <c r="F45" s="100">
        <v>170000</v>
      </c>
      <c r="G45" s="111" t="s">
        <v>13</v>
      </c>
      <c r="H45" s="136" t="s">
        <v>431</v>
      </c>
      <c r="I45" s="112">
        <v>46235</v>
      </c>
      <c r="J45" s="94" t="s">
        <v>46</v>
      </c>
      <c r="K45" s="94" t="s">
        <v>51</v>
      </c>
      <c r="L45" s="94" t="s">
        <v>121</v>
      </c>
      <c r="M45" s="94" t="s">
        <v>25</v>
      </c>
      <c r="N45" s="94" t="s">
        <v>304</v>
      </c>
      <c r="O45" s="110" t="s">
        <v>313</v>
      </c>
      <c r="P45" s="111" t="s">
        <v>382</v>
      </c>
      <c r="U45" s="89"/>
    </row>
    <row r="46" spans="2:21" ht="135.75" customHeight="1" x14ac:dyDescent="0.2">
      <c r="B46" s="131" t="s">
        <v>400</v>
      </c>
      <c r="C46" s="111" t="s">
        <v>172</v>
      </c>
      <c r="D46" s="111" t="s">
        <v>272</v>
      </c>
      <c r="E46" s="111">
        <v>9</v>
      </c>
      <c r="F46" s="100">
        <v>1700</v>
      </c>
      <c r="G46" s="111" t="s">
        <v>13</v>
      </c>
      <c r="H46" s="136" t="s">
        <v>431</v>
      </c>
      <c r="I46" s="112">
        <v>46296</v>
      </c>
      <c r="J46" s="94" t="s">
        <v>46</v>
      </c>
      <c r="K46" s="94" t="s">
        <v>51</v>
      </c>
      <c r="L46" s="94" t="s">
        <v>111</v>
      </c>
      <c r="M46" s="94" t="s">
        <v>25</v>
      </c>
      <c r="N46" s="94" t="s">
        <v>304</v>
      </c>
      <c r="O46" s="110" t="s">
        <v>314</v>
      </c>
      <c r="P46" s="111" t="s">
        <v>383</v>
      </c>
      <c r="U46" s="89"/>
    </row>
    <row r="47" spans="2:21" ht="135.75" customHeight="1" x14ac:dyDescent="0.2">
      <c r="B47" s="131" t="s">
        <v>400</v>
      </c>
      <c r="C47" s="111" t="s">
        <v>173</v>
      </c>
      <c r="D47" s="111" t="s">
        <v>272</v>
      </c>
      <c r="E47" s="111">
        <v>5000</v>
      </c>
      <c r="F47" s="100">
        <v>3000</v>
      </c>
      <c r="G47" s="111" t="s">
        <v>13</v>
      </c>
      <c r="H47" s="136" t="s">
        <v>431</v>
      </c>
      <c r="I47" s="112">
        <v>46174</v>
      </c>
      <c r="J47" s="94" t="s">
        <v>46</v>
      </c>
      <c r="K47" s="94" t="s">
        <v>51</v>
      </c>
      <c r="L47" s="94" t="s">
        <v>113</v>
      </c>
      <c r="M47" s="94" t="s">
        <v>25</v>
      </c>
      <c r="N47" s="94" t="s">
        <v>304</v>
      </c>
      <c r="O47" s="111" t="s">
        <v>315</v>
      </c>
      <c r="P47" s="94"/>
      <c r="U47" s="89"/>
    </row>
    <row r="48" spans="2:21" ht="136.5" customHeight="1" x14ac:dyDescent="0.2">
      <c r="B48" s="131" t="s">
        <v>400</v>
      </c>
      <c r="C48" s="111" t="s">
        <v>174</v>
      </c>
      <c r="D48" s="111" t="s">
        <v>272</v>
      </c>
      <c r="E48" s="111">
        <v>3000</v>
      </c>
      <c r="F48" s="100">
        <v>5000</v>
      </c>
      <c r="G48" s="111" t="s">
        <v>13</v>
      </c>
      <c r="H48" s="136" t="s">
        <v>431</v>
      </c>
      <c r="I48" s="112">
        <v>46174</v>
      </c>
      <c r="J48" s="94" t="s">
        <v>46</v>
      </c>
      <c r="K48" s="94" t="s">
        <v>51</v>
      </c>
      <c r="L48" s="94" t="s">
        <v>113</v>
      </c>
      <c r="M48" s="94" t="s">
        <v>27</v>
      </c>
      <c r="N48" s="94" t="s">
        <v>304</v>
      </c>
      <c r="O48" s="111" t="s">
        <v>315</v>
      </c>
      <c r="P48" s="94"/>
      <c r="U48" s="89"/>
    </row>
    <row r="49" spans="2:21" ht="60" x14ac:dyDescent="0.2">
      <c r="B49" s="131" t="s">
        <v>400</v>
      </c>
      <c r="C49" s="111" t="s">
        <v>175</v>
      </c>
      <c r="D49" s="111" t="s">
        <v>272</v>
      </c>
      <c r="E49" s="111">
        <v>3</v>
      </c>
      <c r="F49" s="100">
        <v>90000</v>
      </c>
      <c r="G49" s="111" t="s">
        <v>13</v>
      </c>
      <c r="H49" s="136" t="s">
        <v>431</v>
      </c>
      <c r="I49" s="112">
        <v>46296</v>
      </c>
      <c r="J49" s="94" t="s">
        <v>46</v>
      </c>
      <c r="K49" s="94" t="s">
        <v>51</v>
      </c>
      <c r="L49" s="94" t="s">
        <v>120</v>
      </c>
      <c r="M49" s="94" t="s">
        <v>25</v>
      </c>
      <c r="N49" s="94" t="s">
        <v>304</v>
      </c>
      <c r="O49" s="111" t="s">
        <v>316</v>
      </c>
      <c r="P49" s="111" t="s">
        <v>382</v>
      </c>
      <c r="U49" s="89"/>
    </row>
    <row r="50" spans="2:21" ht="93" customHeight="1" x14ac:dyDescent="0.2">
      <c r="B50" s="131" t="s">
        <v>400</v>
      </c>
      <c r="C50" s="94" t="s">
        <v>176</v>
      </c>
      <c r="D50" s="94" t="s">
        <v>272</v>
      </c>
      <c r="E50" s="94">
        <v>1</v>
      </c>
      <c r="F50" s="100">
        <v>153000</v>
      </c>
      <c r="G50" s="94" t="s">
        <v>13</v>
      </c>
      <c r="H50" s="136" t="s">
        <v>431</v>
      </c>
      <c r="I50" s="114">
        <v>46174</v>
      </c>
      <c r="J50" s="94" t="s">
        <v>46</v>
      </c>
      <c r="K50" s="94" t="s">
        <v>51</v>
      </c>
      <c r="L50" s="94" t="s">
        <v>120</v>
      </c>
      <c r="M50" s="94" t="s">
        <v>25</v>
      </c>
      <c r="N50" s="94" t="s">
        <v>304</v>
      </c>
      <c r="O50" s="115" t="s">
        <v>317</v>
      </c>
      <c r="P50" s="94" t="s">
        <v>382</v>
      </c>
      <c r="U50" s="89"/>
    </row>
    <row r="51" spans="2:21" ht="84" x14ac:dyDescent="0.2">
      <c r="B51" s="131" t="s">
        <v>400</v>
      </c>
      <c r="C51" s="94" t="s">
        <v>177</v>
      </c>
      <c r="D51" s="94" t="s">
        <v>272</v>
      </c>
      <c r="E51" s="94">
        <v>500</v>
      </c>
      <c r="F51" s="100">
        <v>80000</v>
      </c>
      <c r="G51" s="94" t="s">
        <v>13</v>
      </c>
      <c r="H51" s="136" t="s">
        <v>431</v>
      </c>
      <c r="I51" s="114">
        <v>46296</v>
      </c>
      <c r="J51" s="94" t="s">
        <v>46</v>
      </c>
      <c r="K51" s="94" t="s">
        <v>51</v>
      </c>
      <c r="L51" s="94" t="s">
        <v>111</v>
      </c>
      <c r="M51" s="94" t="s">
        <v>25</v>
      </c>
      <c r="N51" s="94" t="s">
        <v>304</v>
      </c>
      <c r="O51" s="105" t="s">
        <v>318</v>
      </c>
      <c r="P51" s="94"/>
      <c r="U51" s="89"/>
    </row>
    <row r="52" spans="2:21" ht="54.75" customHeight="1" x14ac:dyDescent="0.2">
      <c r="B52" s="131" t="s">
        <v>401</v>
      </c>
      <c r="C52" s="94" t="s">
        <v>178</v>
      </c>
      <c r="D52" s="94" t="s">
        <v>272</v>
      </c>
      <c r="E52" s="116">
        <v>1</v>
      </c>
      <c r="F52" s="100">
        <v>235000</v>
      </c>
      <c r="G52" s="105" t="s">
        <v>13</v>
      </c>
      <c r="H52" s="136" t="s">
        <v>431</v>
      </c>
      <c r="I52" s="117">
        <v>46204</v>
      </c>
      <c r="J52" s="94" t="s">
        <v>46</v>
      </c>
      <c r="K52" s="94" t="s">
        <v>51</v>
      </c>
      <c r="L52" s="94" t="s">
        <v>121</v>
      </c>
      <c r="M52" s="94" t="s">
        <v>25</v>
      </c>
      <c r="N52" s="94" t="s">
        <v>304</v>
      </c>
      <c r="O52" s="94" t="s">
        <v>319</v>
      </c>
      <c r="P52" s="94"/>
      <c r="U52" s="89"/>
    </row>
    <row r="53" spans="2:21" ht="51" customHeight="1" x14ac:dyDescent="0.2">
      <c r="B53" s="131" t="s">
        <v>401</v>
      </c>
      <c r="C53" s="94" t="s">
        <v>179</v>
      </c>
      <c r="D53" s="94" t="s">
        <v>272</v>
      </c>
      <c r="E53" s="116">
        <v>1</v>
      </c>
      <c r="F53" s="100">
        <v>325000</v>
      </c>
      <c r="G53" s="105" t="s">
        <v>13</v>
      </c>
      <c r="H53" s="136" t="s">
        <v>431</v>
      </c>
      <c r="I53" s="117">
        <v>46204</v>
      </c>
      <c r="J53" s="94" t="s">
        <v>46</v>
      </c>
      <c r="K53" s="94" t="s">
        <v>51</v>
      </c>
      <c r="L53" s="94" t="s">
        <v>121</v>
      </c>
      <c r="M53" s="94" t="s">
        <v>25</v>
      </c>
      <c r="N53" s="94" t="s">
        <v>304</v>
      </c>
      <c r="O53" s="94" t="s">
        <v>320</v>
      </c>
      <c r="P53" s="94"/>
      <c r="U53" s="89"/>
    </row>
    <row r="54" spans="2:21" ht="33" customHeight="1" x14ac:dyDescent="0.2">
      <c r="B54" s="131" t="s">
        <v>401</v>
      </c>
      <c r="C54" s="94" t="s">
        <v>180</v>
      </c>
      <c r="D54" s="94" t="s">
        <v>272</v>
      </c>
      <c r="E54" s="94">
        <v>1</v>
      </c>
      <c r="F54" s="118">
        <v>10000</v>
      </c>
      <c r="G54" s="94" t="s">
        <v>13</v>
      </c>
      <c r="H54" s="136" t="s">
        <v>431</v>
      </c>
      <c r="I54" s="117">
        <v>46235</v>
      </c>
      <c r="J54" s="94" t="s">
        <v>47</v>
      </c>
      <c r="K54" s="94" t="s">
        <v>51</v>
      </c>
      <c r="L54" s="94" t="s">
        <v>131</v>
      </c>
      <c r="M54" s="94" t="s">
        <v>25</v>
      </c>
      <c r="N54" s="94" t="s">
        <v>304</v>
      </c>
      <c r="O54" s="94" t="s">
        <v>321</v>
      </c>
      <c r="P54" s="94"/>
      <c r="U54" s="89"/>
    </row>
    <row r="55" spans="2:21" ht="34.5" customHeight="1" x14ac:dyDescent="0.2">
      <c r="B55" s="131" t="s">
        <v>401</v>
      </c>
      <c r="C55" s="94" t="s">
        <v>181</v>
      </c>
      <c r="D55" s="94" t="s">
        <v>272</v>
      </c>
      <c r="E55" s="94">
        <v>1</v>
      </c>
      <c r="F55" s="118">
        <v>3000</v>
      </c>
      <c r="G55" s="94" t="s">
        <v>13</v>
      </c>
      <c r="H55" s="136" t="s">
        <v>431</v>
      </c>
      <c r="I55" s="117">
        <v>46235</v>
      </c>
      <c r="J55" s="94" t="s">
        <v>47</v>
      </c>
      <c r="K55" s="94" t="s">
        <v>51</v>
      </c>
      <c r="L55" s="94" t="s">
        <v>131</v>
      </c>
      <c r="M55" s="94" t="s">
        <v>25</v>
      </c>
      <c r="N55" s="94" t="s">
        <v>304</v>
      </c>
      <c r="O55" s="94" t="s">
        <v>322</v>
      </c>
      <c r="P55" s="94"/>
      <c r="U55" s="89"/>
    </row>
    <row r="56" spans="2:21" ht="38.25" customHeight="1" x14ac:dyDescent="0.2">
      <c r="B56" s="131" t="s">
        <v>401</v>
      </c>
      <c r="C56" s="94" t="s">
        <v>182</v>
      </c>
      <c r="D56" s="94" t="s">
        <v>272</v>
      </c>
      <c r="E56" s="94">
        <v>1</v>
      </c>
      <c r="F56" s="100">
        <v>40000</v>
      </c>
      <c r="G56" s="94" t="s">
        <v>13</v>
      </c>
      <c r="H56" s="136" t="s">
        <v>431</v>
      </c>
      <c r="I56" s="117">
        <v>46235</v>
      </c>
      <c r="J56" s="94" t="s">
        <v>46</v>
      </c>
      <c r="K56" s="94" t="s">
        <v>51</v>
      </c>
      <c r="L56" s="94" t="s">
        <v>111</v>
      </c>
      <c r="M56" s="94" t="s">
        <v>25</v>
      </c>
      <c r="N56" s="94" t="s">
        <v>304</v>
      </c>
      <c r="O56" s="94" t="s">
        <v>323</v>
      </c>
      <c r="P56" s="94"/>
      <c r="U56" s="89"/>
    </row>
    <row r="57" spans="2:21" ht="35.25" customHeight="1" x14ac:dyDescent="0.2">
      <c r="B57" s="131" t="s">
        <v>401</v>
      </c>
      <c r="C57" s="94" t="s">
        <v>183</v>
      </c>
      <c r="D57" s="94" t="s">
        <v>272</v>
      </c>
      <c r="E57" s="94">
        <v>1</v>
      </c>
      <c r="F57" s="100">
        <v>6345</v>
      </c>
      <c r="G57" s="94" t="s">
        <v>13</v>
      </c>
      <c r="H57" s="136" t="s">
        <v>430</v>
      </c>
      <c r="I57" s="117">
        <v>46082</v>
      </c>
      <c r="J57" s="94" t="s">
        <v>46</v>
      </c>
      <c r="K57" s="94" t="s">
        <v>51</v>
      </c>
      <c r="L57" s="94" t="s">
        <v>120</v>
      </c>
      <c r="M57" s="94" t="s">
        <v>25</v>
      </c>
      <c r="N57" s="94" t="s">
        <v>304</v>
      </c>
      <c r="O57" s="94" t="s">
        <v>324</v>
      </c>
      <c r="P57" s="94"/>
      <c r="U57" s="89"/>
    </row>
    <row r="58" spans="2:21" ht="24" customHeight="1" x14ac:dyDescent="0.2">
      <c r="B58" s="131" t="s">
        <v>401</v>
      </c>
      <c r="C58" s="94" t="s">
        <v>184</v>
      </c>
      <c r="D58" s="94" t="s">
        <v>272</v>
      </c>
      <c r="E58" s="94">
        <v>1</v>
      </c>
      <c r="F58" s="100">
        <v>10000</v>
      </c>
      <c r="G58" s="94" t="s">
        <v>13</v>
      </c>
      <c r="H58" s="136" t="s">
        <v>431</v>
      </c>
      <c r="I58" s="117">
        <v>46082</v>
      </c>
      <c r="J58" s="94" t="s">
        <v>46</v>
      </c>
      <c r="K58" s="94" t="s">
        <v>51</v>
      </c>
      <c r="L58" s="94" t="s">
        <v>111</v>
      </c>
      <c r="M58" s="94" t="s">
        <v>25</v>
      </c>
      <c r="N58" s="94" t="s">
        <v>304</v>
      </c>
      <c r="O58" s="94" t="s">
        <v>325</v>
      </c>
      <c r="P58" s="94"/>
      <c r="U58" s="89"/>
    </row>
    <row r="59" spans="2:21" ht="39" customHeight="1" x14ac:dyDescent="0.2">
      <c r="B59" s="131" t="s">
        <v>401</v>
      </c>
      <c r="C59" s="94" t="s">
        <v>185</v>
      </c>
      <c r="D59" s="94" t="s">
        <v>272</v>
      </c>
      <c r="E59" s="94">
        <v>300</v>
      </c>
      <c r="F59" s="100">
        <v>10000</v>
      </c>
      <c r="G59" s="94" t="s">
        <v>13</v>
      </c>
      <c r="H59" s="136" t="s">
        <v>431</v>
      </c>
      <c r="I59" s="117">
        <v>46235</v>
      </c>
      <c r="J59" s="94" t="s">
        <v>46</v>
      </c>
      <c r="K59" s="94" t="s">
        <v>51</v>
      </c>
      <c r="L59" s="94" t="s">
        <v>111</v>
      </c>
      <c r="M59" s="94" t="s">
        <v>25</v>
      </c>
      <c r="N59" s="94" t="s">
        <v>304</v>
      </c>
      <c r="O59" s="94" t="s">
        <v>326</v>
      </c>
      <c r="P59" s="94"/>
      <c r="U59" s="89"/>
    </row>
    <row r="60" spans="2:21" ht="38.450000000000003" customHeight="1" x14ac:dyDescent="0.2">
      <c r="B60" s="131" t="s">
        <v>402</v>
      </c>
      <c r="C60" s="111" t="s">
        <v>186</v>
      </c>
      <c r="D60" s="94" t="s">
        <v>272</v>
      </c>
      <c r="E60" s="119">
        <v>3</v>
      </c>
      <c r="F60" s="100">
        <v>50000</v>
      </c>
      <c r="G60" s="110" t="s">
        <v>289</v>
      </c>
      <c r="H60" s="136" t="s">
        <v>431</v>
      </c>
      <c r="I60" s="120">
        <v>46113</v>
      </c>
      <c r="J60" s="94" t="s">
        <v>46</v>
      </c>
      <c r="K60" s="94" t="s">
        <v>51</v>
      </c>
      <c r="L60" s="94" t="s">
        <v>121</v>
      </c>
      <c r="M60" s="94" t="s">
        <v>25</v>
      </c>
      <c r="N60" s="111" t="s">
        <v>305</v>
      </c>
      <c r="O60" s="111" t="s">
        <v>327</v>
      </c>
      <c r="P60" s="94"/>
      <c r="U60" s="89"/>
    </row>
    <row r="61" spans="2:21" ht="32.25" customHeight="1" x14ac:dyDescent="0.2">
      <c r="B61" s="131" t="s">
        <v>402</v>
      </c>
      <c r="C61" s="111" t="s">
        <v>187</v>
      </c>
      <c r="D61" s="94" t="s">
        <v>272</v>
      </c>
      <c r="E61" s="111">
        <v>1</v>
      </c>
      <c r="F61" s="121">
        <v>2000</v>
      </c>
      <c r="G61" s="111" t="s">
        <v>289</v>
      </c>
      <c r="H61" s="136" t="s">
        <v>431</v>
      </c>
      <c r="I61" s="120">
        <v>46054</v>
      </c>
      <c r="J61" s="94" t="s">
        <v>47</v>
      </c>
      <c r="K61" s="94" t="s">
        <v>51</v>
      </c>
      <c r="L61" s="94" t="s">
        <v>121</v>
      </c>
      <c r="M61" s="94" t="s">
        <v>25</v>
      </c>
      <c r="N61" s="111" t="s">
        <v>305</v>
      </c>
      <c r="O61" s="111" t="s">
        <v>328</v>
      </c>
      <c r="P61" s="94"/>
      <c r="U61" s="89"/>
    </row>
    <row r="62" spans="2:21" ht="80.25" customHeight="1" x14ac:dyDescent="0.2">
      <c r="B62" s="131" t="s">
        <v>403</v>
      </c>
      <c r="C62" s="111" t="s">
        <v>188</v>
      </c>
      <c r="D62" s="111" t="s">
        <v>273</v>
      </c>
      <c r="E62" s="119">
        <v>1</v>
      </c>
      <c r="F62" s="122">
        <v>7359376.2000000002</v>
      </c>
      <c r="G62" s="111" t="s">
        <v>13</v>
      </c>
      <c r="H62" s="136" t="s">
        <v>431</v>
      </c>
      <c r="I62" s="112">
        <v>46023</v>
      </c>
      <c r="J62" s="94" t="s">
        <v>46</v>
      </c>
      <c r="K62" s="94" t="s">
        <v>51</v>
      </c>
      <c r="L62" s="94" t="s">
        <v>118</v>
      </c>
      <c r="M62" s="94" t="s">
        <v>25</v>
      </c>
      <c r="N62" s="111" t="s">
        <v>306</v>
      </c>
      <c r="O62" s="111" t="s">
        <v>329</v>
      </c>
      <c r="P62" s="123"/>
      <c r="U62" s="89"/>
    </row>
    <row r="63" spans="2:21" ht="98.25" customHeight="1" x14ac:dyDescent="0.2">
      <c r="B63" s="131" t="s">
        <v>403</v>
      </c>
      <c r="C63" s="111" t="s">
        <v>189</v>
      </c>
      <c r="D63" s="111" t="s">
        <v>274</v>
      </c>
      <c r="E63" s="119">
        <v>172</v>
      </c>
      <c r="F63" s="100">
        <v>22910.400000000001</v>
      </c>
      <c r="G63" s="111" t="s">
        <v>13</v>
      </c>
      <c r="H63" s="136" t="s">
        <v>430</v>
      </c>
      <c r="I63" s="112">
        <v>46082</v>
      </c>
      <c r="J63" s="94" t="s">
        <v>46</v>
      </c>
      <c r="K63" s="94" t="s">
        <v>51</v>
      </c>
      <c r="L63" s="94" t="s">
        <v>117</v>
      </c>
      <c r="M63" s="94" t="s">
        <v>25</v>
      </c>
      <c r="N63" s="111" t="s">
        <v>306</v>
      </c>
      <c r="O63" s="111" t="s">
        <v>330</v>
      </c>
      <c r="P63" s="105"/>
      <c r="U63" s="89"/>
    </row>
    <row r="64" spans="2:21" ht="72" customHeight="1" x14ac:dyDescent="0.2">
      <c r="B64" s="131" t="s">
        <v>403</v>
      </c>
      <c r="C64" s="111" t="s">
        <v>190</v>
      </c>
      <c r="D64" s="111" t="s">
        <v>275</v>
      </c>
      <c r="E64" s="119">
        <v>12</v>
      </c>
      <c r="F64" s="100">
        <v>1000000</v>
      </c>
      <c r="G64" s="111" t="s">
        <v>13</v>
      </c>
      <c r="H64" s="136" t="s">
        <v>430</v>
      </c>
      <c r="I64" s="112">
        <v>46143</v>
      </c>
      <c r="J64" s="94" t="s">
        <v>46</v>
      </c>
      <c r="K64" s="94" t="s">
        <v>51</v>
      </c>
      <c r="L64" s="94" t="s">
        <v>101</v>
      </c>
      <c r="M64" s="94" t="s">
        <v>25</v>
      </c>
      <c r="N64" s="111" t="s">
        <v>306</v>
      </c>
      <c r="O64" s="124" t="s">
        <v>331</v>
      </c>
      <c r="P64" s="105"/>
    </row>
    <row r="65" spans="2:21" ht="168.75" customHeight="1" x14ac:dyDescent="0.2">
      <c r="B65" s="130" t="s">
        <v>405</v>
      </c>
      <c r="C65" s="94" t="s">
        <v>222</v>
      </c>
      <c r="D65" s="94" t="s">
        <v>272</v>
      </c>
      <c r="E65" s="116">
        <v>40</v>
      </c>
      <c r="F65" s="100">
        <v>47232</v>
      </c>
      <c r="G65" s="105" t="s">
        <v>13</v>
      </c>
      <c r="H65" s="136" t="s">
        <v>430</v>
      </c>
      <c r="I65" s="94" t="s">
        <v>300</v>
      </c>
      <c r="J65" s="94" t="s">
        <v>46</v>
      </c>
      <c r="K65" s="94" t="s">
        <v>51</v>
      </c>
      <c r="L65" s="94" t="s">
        <v>117</v>
      </c>
      <c r="M65" s="94" t="s">
        <v>25</v>
      </c>
      <c r="N65" s="105" t="s">
        <v>306</v>
      </c>
      <c r="O65" s="94" t="s">
        <v>340</v>
      </c>
      <c r="P65" s="94" t="s">
        <v>384</v>
      </c>
    </row>
    <row r="66" spans="2:21" ht="195.75" customHeight="1" x14ac:dyDescent="0.2">
      <c r="B66" s="130" t="s">
        <v>405</v>
      </c>
      <c r="C66" s="94" t="s">
        <v>223</v>
      </c>
      <c r="D66" s="94" t="s">
        <v>272</v>
      </c>
      <c r="E66" s="94">
        <v>40</v>
      </c>
      <c r="F66" s="100">
        <v>6528</v>
      </c>
      <c r="G66" s="113" t="s">
        <v>13</v>
      </c>
      <c r="H66" s="136" t="s">
        <v>430</v>
      </c>
      <c r="I66" s="94" t="s">
        <v>300</v>
      </c>
      <c r="J66" s="94" t="s">
        <v>46</v>
      </c>
      <c r="K66" s="94" t="s">
        <v>51</v>
      </c>
      <c r="L66" s="94" t="s">
        <v>117</v>
      </c>
      <c r="M66" s="94" t="s">
        <v>25</v>
      </c>
      <c r="N66" s="105" t="s">
        <v>306</v>
      </c>
      <c r="O66" s="94" t="s">
        <v>340</v>
      </c>
      <c r="P66" s="94" t="s">
        <v>385</v>
      </c>
    </row>
    <row r="67" spans="2:21" ht="216.6" customHeight="1" x14ac:dyDescent="0.2">
      <c r="B67" s="130" t="s">
        <v>405</v>
      </c>
      <c r="C67" s="94" t="s">
        <v>224</v>
      </c>
      <c r="D67" s="94" t="s">
        <v>272</v>
      </c>
      <c r="E67" s="94">
        <v>2</v>
      </c>
      <c r="F67" s="100">
        <v>3945.6</v>
      </c>
      <c r="G67" s="94" t="s">
        <v>13</v>
      </c>
      <c r="H67" s="136" t="s">
        <v>431</v>
      </c>
      <c r="I67" s="94" t="s">
        <v>301</v>
      </c>
      <c r="J67" s="94" t="s">
        <v>46</v>
      </c>
      <c r="K67" s="94" t="s">
        <v>51</v>
      </c>
      <c r="L67" s="94" t="s">
        <v>120</v>
      </c>
      <c r="M67" s="94" t="s">
        <v>25</v>
      </c>
      <c r="N67" s="105" t="s">
        <v>306</v>
      </c>
      <c r="O67" s="94" t="s">
        <v>341</v>
      </c>
      <c r="P67" s="94" t="s">
        <v>386</v>
      </c>
    </row>
    <row r="68" spans="2:21" ht="191.25" customHeight="1" x14ac:dyDescent="0.2">
      <c r="B68" s="130" t="s">
        <v>405</v>
      </c>
      <c r="C68" s="102" t="s">
        <v>225</v>
      </c>
      <c r="D68" s="94" t="s">
        <v>272</v>
      </c>
      <c r="E68" s="94">
        <v>1</v>
      </c>
      <c r="F68" s="100">
        <v>38400</v>
      </c>
      <c r="G68" s="94" t="s">
        <v>13</v>
      </c>
      <c r="H68" s="136" t="s">
        <v>431</v>
      </c>
      <c r="I68" s="94" t="s">
        <v>300</v>
      </c>
      <c r="J68" s="94" t="s">
        <v>46</v>
      </c>
      <c r="K68" s="94" t="s">
        <v>51</v>
      </c>
      <c r="L68" s="94" t="s">
        <v>117</v>
      </c>
      <c r="M68" s="94" t="s">
        <v>25</v>
      </c>
      <c r="N68" s="105" t="s">
        <v>306</v>
      </c>
      <c r="O68" s="94" t="s">
        <v>342</v>
      </c>
      <c r="P68" s="94" t="s">
        <v>387</v>
      </c>
    </row>
    <row r="69" spans="2:21" ht="162" customHeight="1" x14ac:dyDescent="0.2">
      <c r="B69" s="130" t="s">
        <v>405</v>
      </c>
      <c r="C69" s="94" t="s">
        <v>226</v>
      </c>
      <c r="D69" s="94" t="s">
        <v>272</v>
      </c>
      <c r="E69" s="94">
        <v>1</v>
      </c>
      <c r="F69" s="100">
        <v>30000</v>
      </c>
      <c r="G69" s="94" t="s">
        <v>13</v>
      </c>
      <c r="H69" s="136" t="s">
        <v>430</v>
      </c>
      <c r="I69" s="94" t="s">
        <v>302</v>
      </c>
      <c r="J69" s="94" t="s">
        <v>46</v>
      </c>
      <c r="K69" s="94" t="s">
        <v>51</v>
      </c>
      <c r="L69" s="94" t="s">
        <v>121</v>
      </c>
      <c r="M69" s="94" t="s">
        <v>25</v>
      </c>
      <c r="N69" s="105" t="s">
        <v>306</v>
      </c>
      <c r="O69" s="94" t="s">
        <v>343</v>
      </c>
      <c r="P69" s="94" t="s">
        <v>388</v>
      </c>
    </row>
    <row r="70" spans="2:21" ht="192.75" customHeight="1" x14ac:dyDescent="0.2">
      <c r="B70" s="130" t="s">
        <v>405</v>
      </c>
      <c r="C70" s="94" t="s">
        <v>228</v>
      </c>
      <c r="D70" s="94" t="s">
        <v>272</v>
      </c>
      <c r="E70" s="94">
        <v>1</v>
      </c>
      <c r="F70" s="100">
        <v>978931.08</v>
      </c>
      <c r="G70" s="94" t="s">
        <v>13</v>
      </c>
      <c r="H70" s="136" t="s">
        <v>430</v>
      </c>
      <c r="I70" s="94" t="s">
        <v>302</v>
      </c>
      <c r="J70" s="94" t="s">
        <v>46</v>
      </c>
      <c r="K70" s="94" t="s">
        <v>51</v>
      </c>
      <c r="L70" s="94" t="s">
        <v>121</v>
      </c>
      <c r="M70" s="94" t="s">
        <v>25</v>
      </c>
      <c r="N70" s="105" t="s">
        <v>306</v>
      </c>
      <c r="O70" s="94" t="s">
        <v>345</v>
      </c>
      <c r="P70" s="94" t="s">
        <v>390</v>
      </c>
    </row>
    <row r="71" spans="2:21" s="125" customFormat="1" ht="34.5" customHeight="1" x14ac:dyDescent="0.2">
      <c r="B71" s="196" t="s">
        <v>414</v>
      </c>
      <c r="C71" s="197"/>
      <c r="D71" s="197"/>
      <c r="E71" s="198"/>
      <c r="F71" s="126">
        <f>SUM(F72:F99)</f>
        <v>663300</v>
      </c>
      <c r="G71" s="180"/>
      <c r="H71" s="181"/>
      <c r="I71" s="181"/>
      <c r="J71" s="181"/>
      <c r="K71" s="181"/>
      <c r="L71" s="181"/>
      <c r="M71" s="181"/>
      <c r="N71" s="181"/>
      <c r="O71" s="181"/>
      <c r="P71" s="182"/>
      <c r="U71" s="128"/>
    </row>
    <row r="72" spans="2:21" s="75" customFormat="1" ht="158.25" customHeight="1" x14ac:dyDescent="0.2">
      <c r="B72" s="88" t="s">
        <v>400</v>
      </c>
      <c r="C72" s="30" t="s">
        <v>229</v>
      </c>
      <c r="D72" s="30" t="s">
        <v>272</v>
      </c>
      <c r="E72" s="30">
        <v>12</v>
      </c>
      <c r="F72" s="31">
        <v>4000</v>
      </c>
      <c r="G72" s="30" t="s">
        <v>12</v>
      </c>
      <c r="H72" s="136" t="s">
        <v>431</v>
      </c>
      <c r="I72" s="33">
        <v>46357</v>
      </c>
      <c r="J72" s="34" t="s">
        <v>46</v>
      </c>
      <c r="K72" s="34" t="s">
        <v>51</v>
      </c>
      <c r="L72" s="34" t="s">
        <v>117</v>
      </c>
      <c r="M72" s="34" t="s">
        <v>25</v>
      </c>
      <c r="N72" s="30" t="s">
        <v>306</v>
      </c>
      <c r="O72" s="29" t="s">
        <v>346</v>
      </c>
      <c r="P72" s="30" t="s">
        <v>382</v>
      </c>
      <c r="U72" s="78"/>
    </row>
    <row r="73" spans="2:21" s="75" customFormat="1" ht="385.5" customHeight="1" x14ac:dyDescent="0.2">
      <c r="B73" s="88" t="s">
        <v>400</v>
      </c>
      <c r="C73" s="30" t="s">
        <v>230</v>
      </c>
      <c r="D73" s="30" t="s">
        <v>272</v>
      </c>
      <c r="E73" s="30">
        <v>1000</v>
      </c>
      <c r="F73" s="31">
        <v>2000</v>
      </c>
      <c r="G73" s="30" t="s">
        <v>12</v>
      </c>
      <c r="H73" s="136" t="s">
        <v>431</v>
      </c>
      <c r="I73" s="33">
        <v>46174</v>
      </c>
      <c r="J73" s="34" t="s">
        <v>46</v>
      </c>
      <c r="K73" s="34" t="s">
        <v>51</v>
      </c>
      <c r="L73" s="34" t="s">
        <v>111</v>
      </c>
      <c r="M73" s="34" t="s">
        <v>25</v>
      </c>
      <c r="N73" s="30" t="s">
        <v>306</v>
      </c>
      <c r="O73" s="30" t="s">
        <v>347</v>
      </c>
      <c r="P73" s="38"/>
      <c r="U73" s="78"/>
    </row>
    <row r="74" spans="2:21" s="75" customFormat="1" ht="51" customHeight="1" x14ac:dyDescent="0.2">
      <c r="B74" s="88" t="s">
        <v>400</v>
      </c>
      <c r="C74" s="30" t="s">
        <v>231</v>
      </c>
      <c r="D74" s="30" t="s">
        <v>272</v>
      </c>
      <c r="E74" s="30">
        <v>500</v>
      </c>
      <c r="F74" s="31">
        <v>80000</v>
      </c>
      <c r="G74" s="30" t="s">
        <v>12</v>
      </c>
      <c r="H74" s="136" t="s">
        <v>431</v>
      </c>
      <c r="I74" s="33">
        <v>46296</v>
      </c>
      <c r="J74" s="34" t="s">
        <v>46</v>
      </c>
      <c r="K74" s="34" t="s">
        <v>51</v>
      </c>
      <c r="L74" s="34" t="s">
        <v>113</v>
      </c>
      <c r="M74" s="34" t="s">
        <v>25</v>
      </c>
      <c r="N74" s="30" t="s">
        <v>306</v>
      </c>
      <c r="O74" s="30" t="s">
        <v>348</v>
      </c>
      <c r="P74" s="38"/>
      <c r="U74" s="78"/>
    </row>
    <row r="75" spans="2:21" s="75" customFormat="1" ht="120.75" customHeight="1" x14ac:dyDescent="0.2">
      <c r="B75" s="88" t="s">
        <v>400</v>
      </c>
      <c r="C75" s="34" t="s">
        <v>232</v>
      </c>
      <c r="D75" s="34" t="s">
        <v>272</v>
      </c>
      <c r="E75" s="34">
        <v>1</v>
      </c>
      <c r="F75" s="31">
        <v>4000</v>
      </c>
      <c r="G75" s="34" t="s">
        <v>12</v>
      </c>
      <c r="H75" s="136" t="s">
        <v>431</v>
      </c>
      <c r="I75" s="36">
        <v>46143</v>
      </c>
      <c r="J75" s="34" t="s">
        <v>46</v>
      </c>
      <c r="K75" s="34" t="s">
        <v>51</v>
      </c>
      <c r="L75" s="34" t="s">
        <v>121</v>
      </c>
      <c r="M75" s="34" t="s">
        <v>25</v>
      </c>
      <c r="N75" s="30" t="s">
        <v>306</v>
      </c>
      <c r="O75" s="34" t="s">
        <v>349</v>
      </c>
      <c r="P75" s="38"/>
      <c r="U75" s="78"/>
    </row>
    <row r="76" spans="2:21" s="75" customFormat="1" ht="234.6" customHeight="1" x14ac:dyDescent="0.2">
      <c r="B76" s="88" t="s">
        <v>400</v>
      </c>
      <c r="C76" s="30" t="s">
        <v>233</v>
      </c>
      <c r="D76" s="30" t="s">
        <v>272</v>
      </c>
      <c r="E76" s="30">
        <v>1</v>
      </c>
      <c r="F76" s="82">
        <v>18000</v>
      </c>
      <c r="G76" s="30" t="s">
        <v>12</v>
      </c>
      <c r="H76" s="136" t="s">
        <v>431</v>
      </c>
      <c r="I76" s="33">
        <v>46266</v>
      </c>
      <c r="J76" s="34" t="s">
        <v>47</v>
      </c>
      <c r="K76" s="34" t="s">
        <v>51</v>
      </c>
      <c r="L76" s="34" t="s">
        <v>131</v>
      </c>
      <c r="M76" s="34" t="s">
        <v>25</v>
      </c>
      <c r="N76" s="34" t="s">
        <v>304</v>
      </c>
      <c r="O76" s="29" t="s">
        <v>350</v>
      </c>
      <c r="P76" s="34"/>
      <c r="U76" s="78"/>
    </row>
    <row r="77" spans="2:21" s="75" customFormat="1" ht="159" customHeight="1" x14ac:dyDescent="0.2">
      <c r="B77" s="88" t="s">
        <v>400</v>
      </c>
      <c r="C77" s="34" t="s">
        <v>234</v>
      </c>
      <c r="D77" s="34" t="s">
        <v>272</v>
      </c>
      <c r="E77" s="34">
        <v>1</v>
      </c>
      <c r="F77" s="31">
        <v>134000</v>
      </c>
      <c r="G77" s="34" t="s">
        <v>12</v>
      </c>
      <c r="H77" s="136" t="s">
        <v>431</v>
      </c>
      <c r="I77" s="36">
        <v>46296</v>
      </c>
      <c r="J77" s="34" t="s">
        <v>46</v>
      </c>
      <c r="K77" s="34" t="s">
        <v>51</v>
      </c>
      <c r="L77" s="34" t="s">
        <v>120</v>
      </c>
      <c r="M77" s="34" t="s">
        <v>25</v>
      </c>
      <c r="N77" s="34" t="s">
        <v>304</v>
      </c>
      <c r="O77" s="37" t="s">
        <v>351</v>
      </c>
      <c r="P77" s="34" t="s">
        <v>382</v>
      </c>
      <c r="U77" s="78"/>
    </row>
    <row r="78" spans="2:21" s="75" customFormat="1" ht="38.25" customHeight="1" x14ac:dyDescent="0.2">
      <c r="B78" s="88" t="s">
        <v>401</v>
      </c>
      <c r="C78" s="38" t="s">
        <v>235</v>
      </c>
      <c r="D78" s="38" t="s">
        <v>272</v>
      </c>
      <c r="E78" s="38">
        <v>2</v>
      </c>
      <c r="F78" s="86">
        <v>60000</v>
      </c>
      <c r="G78" s="38" t="s">
        <v>12</v>
      </c>
      <c r="H78" s="136" t="s">
        <v>431</v>
      </c>
      <c r="I78" s="66">
        <v>46235</v>
      </c>
      <c r="J78" s="34" t="s">
        <v>47</v>
      </c>
      <c r="K78" s="34" t="s">
        <v>51</v>
      </c>
      <c r="L78" s="34" t="s">
        <v>131</v>
      </c>
      <c r="M78" s="34" t="s">
        <v>25</v>
      </c>
      <c r="N78" s="30" t="s">
        <v>306</v>
      </c>
      <c r="O78" s="34" t="s">
        <v>352</v>
      </c>
      <c r="P78" s="38"/>
      <c r="U78" s="78"/>
    </row>
    <row r="79" spans="2:21" s="75" customFormat="1" ht="41.25" customHeight="1" x14ac:dyDescent="0.2">
      <c r="B79" s="88" t="s">
        <v>401</v>
      </c>
      <c r="C79" s="38" t="s">
        <v>236</v>
      </c>
      <c r="D79" s="38" t="s">
        <v>284</v>
      </c>
      <c r="E79" s="38">
        <v>20</v>
      </c>
      <c r="F79" s="86">
        <v>14000</v>
      </c>
      <c r="G79" s="38" t="s">
        <v>12</v>
      </c>
      <c r="H79" s="136" t="s">
        <v>431</v>
      </c>
      <c r="I79" s="66">
        <v>46235</v>
      </c>
      <c r="J79" s="34" t="s">
        <v>47</v>
      </c>
      <c r="K79" s="34" t="s">
        <v>51</v>
      </c>
      <c r="L79" s="34" t="s">
        <v>131</v>
      </c>
      <c r="M79" s="34" t="s">
        <v>25</v>
      </c>
      <c r="N79" s="30" t="s">
        <v>306</v>
      </c>
      <c r="O79" s="34" t="s">
        <v>353</v>
      </c>
      <c r="P79" s="38"/>
      <c r="U79" s="78"/>
    </row>
    <row r="80" spans="2:21" s="75" customFormat="1" ht="36.75" customHeight="1" x14ac:dyDescent="0.2">
      <c r="B80" s="88" t="s">
        <v>401</v>
      </c>
      <c r="C80" s="34" t="s">
        <v>237</v>
      </c>
      <c r="D80" s="34" t="s">
        <v>272</v>
      </c>
      <c r="E80" s="67">
        <v>1000</v>
      </c>
      <c r="F80" s="31">
        <v>6000</v>
      </c>
      <c r="G80" s="34" t="s">
        <v>12</v>
      </c>
      <c r="H80" s="136" t="s">
        <v>431</v>
      </c>
      <c r="I80" s="40">
        <v>46235</v>
      </c>
      <c r="J80" s="34" t="s">
        <v>46</v>
      </c>
      <c r="K80" s="34" t="s">
        <v>51</v>
      </c>
      <c r="L80" s="34" t="s">
        <v>111</v>
      </c>
      <c r="M80" s="34" t="s">
        <v>25</v>
      </c>
      <c r="N80" s="30" t="s">
        <v>306</v>
      </c>
      <c r="O80" s="34" t="s">
        <v>354</v>
      </c>
      <c r="P80" s="38"/>
      <c r="U80" s="78"/>
    </row>
    <row r="81" spans="2:21" s="75" customFormat="1" ht="48" customHeight="1" x14ac:dyDescent="0.2">
      <c r="B81" s="88" t="s">
        <v>401</v>
      </c>
      <c r="C81" s="34" t="s">
        <v>238</v>
      </c>
      <c r="D81" s="34" t="s">
        <v>272</v>
      </c>
      <c r="E81" s="34">
        <v>1</v>
      </c>
      <c r="F81" s="83">
        <v>1500</v>
      </c>
      <c r="G81" s="34" t="s">
        <v>12</v>
      </c>
      <c r="H81" s="136" t="s">
        <v>431</v>
      </c>
      <c r="I81" s="40">
        <v>46235</v>
      </c>
      <c r="J81" s="34" t="s">
        <v>47</v>
      </c>
      <c r="K81" s="34" t="s">
        <v>51</v>
      </c>
      <c r="L81" s="34" t="s">
        <v>131</v>
      </c>
      <c r="M81" s="34" t="s">
        <v>25</v>
      </c>
      <c r="N81" s="30" t="s">
        <v>306</v>
      </c>
      <c r="O81" s="34" t="s">
        <v>355</v>
      </c>
      <c r="P81" s="38"/>
      <c r="U81" s="78"/>
    </row>
    <row r="82" spans="2:21" s="75" customFormat="1" ht="39.75" customHeight="1" x14ac:dyDescent="0.2">
      <c r="B82" s="88" t="s">
        <v>401</v>
      </c>
      <c r="C82" s="34" t="s">
        <v>239</v>
      </c>
      <c r="D82" s="34" t="s">
        <v>272</v>
      </c>
      <c r="E82" s="34">
        <v>1</v>
      </c>
      <c r="F82" s="83">
        <v>7500</v>
      </c>
      <c r="G82" s="34" t="s">
        <v>12</v>
      </c>
      <c r="H82" s="136" t="s">
        <v>431</v>
      </c>
      <c r="I82" s="40">
        <v>46235</v>
      </c>
      <c r="J82" s="34" t="s">
        <v>47</v>
      </c>
      <c r="K82" s="34" t="s">
        <v>51</v>
      </c>
      <c r="L82" s="34" t="s">
        <v>131</v>
      </c>
      <c r="M82" s="34" t="s">
        <v>25</v>
      </c>
      <c r="N82" s="30" t="s">
        <v>306</v>
      </c>
      <c r="O82" s="34" t="s">
        <v>356</v>
      </c>
      <c r="P82" s="38"/>
      <c r="U82" s="78"/>
    </row>
    <row r="83" spans="2:21" s="75" customFormat="1" ht="43.5" customHeight="1" x14ac:dyDescent="0.2">
      <c r="B83" s="88" t="s">
        <v>401</v>
      </c>
      <c r="C83" s="34" t="s">
        <v>240</v>
      </c>
      <c r="D83" s="34" t="s">
        <v>272</v>
      </c>
      <c r="E83" s="34">
        <v>300</v>
      </c>
      <c r="F83" s="31">
        <v>10000</v>
      </c>
      <c r="G83" s="34" t="s">
        <v>12</v>
      </c>
      <c r="H83" s="136" t="s">
        <v>431</v>
      </c>
      <c r="I83" s="40">
        <v>46235</v>
      </c>
      <c r="J83" s="34" t="s">
        <v>46</v>
      </c>
      <c r="K83" s="34" t="s">
        <v>51</v>
      </c>
      <c r="L83" s="34" t="s">
        <v>111</v>
      </c>
      <c r="M83" s="34" t="s">
        <v>25</v>
      </c>
      <c r="N83" s="30" t="s">
        <v>306</v>
      </c>
      <c r="O83" s="34" t="s">
        <v>357</v>
      </c>
      <c r="P83" s="38"/>
      <c r="U83" s="78"/>
    </row>
    <row r="84" spans="2:21" s="75" customFormat="1" ht="36" customHeight="1" x14ac:dyDescent="0.2">
      <c r="B84" s="88" t="s">
        <v>401</v>
      </c>
      <c r="C84" s="34" t="s">
        <v>241</v>
      </c>
      <c r="D84" s="34" t="s">
        <v>272</v>
      </c>
      <c r="E84" s="34">
        <v>10</v>
      </c>
      <c r="F84" s="31">
        <v>700</v>
      </c>
      <c r="G84" s="34" t="s">
        <v>12</v>
      </c>
      <c r="H84" s="136" t="s">
        <v>431</v>
      </c>
      <c r="I84" s="40">
        <v>46082</v>
      </c>
      <c r="J84" s="34" t="s">
        <v>46</v>
      </c>
      <c r="K84" s="34" t="s">
        <v>51</v>
      </c>
      <c r="L84" s="34" t="s">
        <v>111</v>
      </c>
      <c r="M84" s="34" t="s">
        <v>25</v>
      </c>
      <c r="N84" s="30" t="s">
        <v>306</v>
      </c>
      <c r="O84" s="34" t="s">
        <v>358</v>
      </c>
      <c r="P84" s="38"/>
      <c r="U84" s="78"/>
    </row>
    <row r="85" spans="2:21" s="75" customFormat="1" ht="41.25" customHeight="1" x14ac:dyDescent="0.2">
      <c r="B85" s="88" t="s">
        <v>401</v>
      </c>
      <c r="C85" s="34" t="s">
        <v>242</v>
      </c>
      <c r="D85" s="34" t="s">
        <v>285</v>
      </c>
      <c r="E85" s="34">
        <v>12</v>
      </c>
      <c r="F85" s="31">
        <v>6000</v>
      </c>
      <c r="G85" s="34" t="s">
        <v>12</v>
      </c>
      <c r="H85" s="136" t="s">
        <v>431</v>
      </c>
      <c r="I85" s="40">
        <v>46082</v>
      </c>
      <c r="J85" s="34" t="s">
        <v>46</v>
      </c>
      <c r="K85" s="34" t="s">
        <v>51</v>
      </c>
      <c r="L85" s="34" t="s">
        <v>120</v>
      </c>
      <c r="M85" s="34" t="s">
        <v>25</v>
      </c>
      <c r="N85" s="30" t="s">
        <v>306</v>
      </c>
      <c r="O85" s="34" t="s">
        <v>359</v>
      </c>
      <c r="P85" s="38"/>
      <c r="U85" s="78"/>
    </row>
    <row r="86" spans="2:21" s="75" customFormat="1" ht="34.5" customHeight="1" x14ac:dyDescent="0.2">
      <c r="B86" s="88" t="s">
        <v>401</v>
      </c>
      <c r="C86" s="34" t="s">
        <v>243</v>
      </c>
      <c r="D86" s="38" t="s">
        <v>272</v>
      </c>
      <c r="E86" s="38">
        <v>2500</v>
      </c>
      <c r="F86" s="68">
        <v>23000</v>
      </c>
      <c r="G86" s="38" t="s">
        <v>12</v>
      </c>
      <c r="H86" s="136" t="s">
        <v>431</v>
      </c>
      <c r="I86" s="66">
        <v>46235</v>
      </c>
      <c r="J86" s="34" t="s">
        <v>46</v>
      </c>
      <c r="K86" s="34" t="s">
        <v>51</v>
      </c>
      <c r="L86" s="34" t="s">
        <v>111</v>
      </c>
      <c r="M86" s="34" t="s">
        <v>25</v>
      </c>
      <c r="N86" s="30" t="s">
        <v>306</v>
      </c>
      <c r="O86" s="34" t="s">
        <v>360</v>
      </c>
      <c r="P86" s="38"/>
      <c r="U86" s="78"/>
    </row>
    <row r="87" spans="2:21" s="75" customFormat="1" ht="60" customHeight="1" x14ac:dyDescent="0.2">
      <c r="B87" s="88" t="s">
        <v>402</v>
      </c>
      <c r="C87" s="30" t="s">
        <v>244</v>
      </c>
      <c r="D87" s="34" t="s">
        <v>272</v>
      </c>
      <c r="E87" s="30">
        <v>1</v>
      </c>
      <c r="F87" s="31">
        <v>50000</v>
      </c>
      <c r="G87" s="30" t="s">
        <v>290</v>
      </c>
      <c r="H87" s="136" t="s">
        <v>431</v>
      </c>
      <c r="I87" s="43">
        <v>46296</v>
      </c>
      <c r="J87" s="34" t="s">
        <v>46</v>
      </c>
      <c r="K87" s="34" t="s">
        <v>51</v>
      </c>
      <c r="L87" s="34" t="s">
        <v>121</v>
      </c>
      <c r="M87" s="34" t="s">
        <v>25</v>
      </c>
      <c r="N87" s="30" t="s">
        <v>306</v>
      </c>
      <c r="O87" s="30" t="s">
        <v>361</v>
      </c>
      <c r="P87" s="38"/>
      <c r="U87" s="78"/>
    </row>
    <row r="88" spans="2:21" s="75" customFormat="1" ht="48" customHeight="1" x14ac:dyDescent="0.2">
      <c r="B88" s="88" t="s">
        <v>402</v>
      </c>
      <c r="C88" s="30" t="s">
        <v>245</v>
      </c>
      <c r="D88" s="34" t="s">
        <v>272</v>
      </c>
      <c r="E88" s="30">
        <v>1</v>
      </c>
      <c r="F88" s="82">
        <v>15000</v>
      </c>
      <c r="G88" s="30" t="s">
        <v>290</v>
      </c>
      <c r="H88" s="136" t="s">
        <v>431</v>
      </c>
      <c r="I88" s="43">
        <v>46204</v>
      </c>
      <c r="J88" s="34" t="s">
        <v>47</v>
      </c>
      <c r="K88" s="34" t="s">
        <v>51</v>
      </c>
      <c r="L88" s="34" t="s">
        <v>131</v>
      </c>
      <c r="M88" s="34" t="s">
        <v>25</v>
      </c>
      <c r="N88" s="30" t="s">
        <v>306</v>
      </c>
      <c r="O88" s="30" t="s">
        <v>362</v>
      </c>
      <c r="P88" s="38"/>
      <c r="U88" s="78"/>
    </row>
    <row r="89" spans="2:21" s="75" customFormat="1" ht="69" customHeight="1" x14ac:dyDescent="0.2">
      <c r="B89" s="88" t="s">
        <v>402</v>
      </c>
      <c r="C89" s="30" t="s">
        <v>246</v>
      </c>
      <c r="D89" s="34" t="s">
        <v>272</v>
      </c>
      <c r="E89" s="30">
        <v>1</v>
      </c>
      <c r="F89" s="31">
        <v>80000</v>
      </c>
      <c r="G89" s="30" t="s">
        <v>290</v>
      </c>
      <c r="H89" s="136" t="s">
        <v>431</v>
      </c>
      <c r="I89" s="43">
        <v>46235</v>
      </c>
      <c r="J89" s="34" t="s">
        <v>46</v>
      </c>
      <c r="K89" s="34" t="s">
        <v>51</v>
      </c>
      <c r="L89" s="34" t="s">
        <v>131</v>
      </c>
      <c r="M89" s="34" t="s">
        <v>25</v>
      </c>
      <c r="N89" s="30" t="s">
        <v>306</v>
      </c>
      <c r="O89" s="30" t="s">
        <v>363</v>
      </c>
      <c r="P89" s="38"/>
      <c r="U89" s="78"/>
    </row>
    <row r="90" spans="2:21" s="75" customFormat="1" ht="73.5" customHeight="1" x14ac:dyDescent="0.2">
      <c r="B90" s="88" t="s">
        <v>402</v>
      </c>
      <c r="C90" s="34" t="s">
        <v>247</v>
      </c>
      <c r="D90" s="34" t="s">
        <v>272</v>
      </c>
      <c r="E90" s="34">
        <v>1</v>
      </c>
      <c r="F90" s="85">
        <v>2500</v>
      </c>
      <c r="G90" s="34" t="s">
        <v>12</v>
      </c>
      <c r="H90" s="136" t="s">
        <v>431</v>
      </c>
      <c r="I90" s="56">
        <v>46296</v>
      </c>
      <c r="J90" s="34" t="s">
        <v>47</v>
      </c>
      <c r="K90" s="34" t="s">
        <v>51</v>
      </c>
      <c r="L90" s="34" t="s">
        <v>131</v>
      </c>
      <c r="M90" s="34" t="s">
        <v>25</v>
      </c>
      <c r="N90" s="30" t="s">
        <v>306</v>
      </c>
      <c r="O90" s="37" t="s">
        <v>364</v>
      </c>
      <c r="P90" s="34"/>
      <c r="U90" s="78"/>
    </row>
    <row r="91" spans="2:21" s="75" customFormat="1" ht="75.75" customHeight="1" x14ac:dyDescent="0.2">
      <c r="B91" s="88" t="s">
        <v>402</v>
      </c>
      <c r="C91" s="34" t="s">
        <v>248</v>
      </c>
      <c r="D91" s="34" t="s">
        <v>272</v>
      </c>
      <c r="E91" s="34">
        <v>1</v>
      </c>
      <c r="F91" s="85">
        <v>3000</v>
      </c>
      <c r="G91" s="34" t="s">
        <v>12</v>
      </c>
      <c r="H91" s="136" t="s">
        <v>431</v>
      </c>
      <c r="I91" s="56">
        <v>46296</v>
      </c>
      <c r="J91" s="34" t="s">
        <v>47</v>
      </c>
      <c r="K91" s="34" t="s">
        <v>51</v>
      </c>
      <c r="L91" s="34" t="s">
        <v>131</v>
      </c>
      <c r="M91" s="34" t="s">
        <v>25</v>
      </c>
      <c r="N91" s="30" t="s">
        <v>306</v>
      </c>
      <c r="O91" s="37" t="s">
        <v>365</v>
      </c>
      <c r="P91" s="34"/>
      <c r="U91" s="78"/>
    </row>
    <row r="92" spans="2:21" s="75" customFormat="1" ht="84" customHeight="1" x14ac:dyDescent="0.2">
      <c r="B92" s="88" t="s">
        <v>403</v>
      </c>
      <c r="C92" s="30" t="s">
        <v>252</v>
      </c>
      <c r="D92" s="30" t="s">
        <v>272</v>
      </c>
      <c r="E92" s="42">
        <v>2</v>
      </c>
      <c r="F92" s="31">
        <v>800</v>
      </c>
      <c r="G92" s="30" t="s">
        <v>12</v>
      </c>
      <c r="H92" s="136" t="s">
        <v>431</v>
      </c>
      <c r="I92" s="33">
        <v>46174</v>
      </c>
      <c r="J92" s="34" t="s">
        <v>46</v>
      </c>
      <c r="K92" s="34" t="s">
        <v>51</v>
      </c>
      <c r="L92" s="34" t="s">
        <v>117</v>
      </c>
      <c r="M92" s="34" t="s">
        <v>25</v>
      </c>
      <c r="N92" s="30" t="s">
        <v>306</v>
      </c>
      <c r="O92" s="46" t="s">
        <v>369</v>
      </c>
      <c r="P92" s="30"/>
      <c r="U92" s="78"/>
    </row>
    <row r="93" spans="2:21" s="75" customFormat="1" ht="72.599999999999994" customHeight="1" x14ac:dyDescent="0.2">
      <c r="B93" s="88" t="s">
        <v>403</v>
      </c>
      <c r="C93" s="30" t="s">
        <v>253</v>
      </c>
      <c r="D93" s="30" t="s">
        <v>272</v>
      </c>
      <c r="E93" s="42">
        <v>1</v>
      </c>
      <c r="F93" s="31">
        <v>10000</v>
      </c>
      <c r="G93" s="29" t="s">
        <v>12</v>
      </c>
      <c r="H93" s="136" t="s">
        <v>431</v>
      </c>
      <c r="I93" s="33">
        <v>46204</v>
      </c>
      <c r="J93" s="34" t="s">
        <v>46</v>
      </c>
      <c r="K93" s="34" t="s">
        <v>51</v>
      </c>
      <c r="L93" s="34" t="s">
        <v>120</v>
      </c>
      <c r="M93" s="34" t="s">
        <v>25</v>
      </c>
      <c r="N93" s="30" t="s">
        <v>306</v>
      </c>
      <c r="O93" s="30" t="s">
        <v>253</v>
      </c>
      <c r="P93" s="45"/>
      <c r="U93" s="78"/>
    </row>
    <row r="94" spans="2:21" s="75" customFormat="1" ht="46.5" customHeight="1" x14ac:dyDescent="0.2">
      <c r="B94" s="88" t="s">
        <v>404</v>
      </c>
      <c r="C94" s="54" t="s">
        <v>258</v>
      </c>
      <c r="D94" s="38" t="s">
        <v>272</v>
      </c>
      <c r="E94" s="38">
        <v>2</v>
      </c>
      <c r="F94" s="84">
        <v>1700</v>
      </c>
      <c r="G94" s="50" t="s">
        <v>12</v>
      </c>
      <c r="H94" s="136" t="s">
        <v>431</v>
      </c>
      <c r="I94" s="56">
        <v>46082</v>
      </c>
      <c r="J94" s="34" t="s">
        <v>47</v>
      </c>
      <c r="K94" s="34" t="s">
        <v>51</v>
      </c>
      <c r="L94" s="34" t="s">
        <v>131</v>
      </c>
      <c r="M94" s="34" t="s">
        <v>25</v>
      </c>
      <c r="N94" s="38" t="s">
        <v>306</v>
      </c>
      <c r="O94" s="38"/>
      <c r="P94" s="38"/>
      <c r="U94" s="78"/>
    </row>
    <row r="95" spans="2:21" s="75" customFormat="1" ht="168.75" customHeight="1" x14ac:dyDescent="0.2">
      <c r="B95" s="88" t="s">
        <v>405</v>
      </c>
      <c r="C95" s="34" t="s">
        <v>259</v>
      </c>
      <c r="D95" s="34" t="s">
        <v>272</v>
      </c>
      <c r="E95" s="34">
        <v>30</v>
      </c>
      <c r="F95" s="55">
        <v>17712</v>
      </c>
      <c r="G95" s="34" t="s">
        <v>12</v>
      </c>
      <c r="H95" s="136" t="s">
        <v>431</v>
      </c>
      <c r="I95" s="34" t="s">
        <v>300</v>
      </c>
      <c r="J95" s="34" t="s">
        <v>46</v>
      </c>
      <c r="K95" s="34" t="s">
        <v>51</v>
      </c>
      <c r="L95" s="34" t="s">
        <v>117</v>
      </c>
      <c r="M95" s="34" t="s">
        <v>25</v>
      </c>
      <c r="N95" s="38" t="s">
        <v>306</v>
      </c>
      <c r="O95" s="34" t="s">
        <v>370</v>
      </c>
      <c r="P95" s="34" t="s">
        <v>392</v>
      </c>
      <c r="U95" s="78"/>
    </row>
    <row r="96" spans="2:21" s="75" customFormat="1" ht="210" customHeight="1" x14ac:dyDescent="0.2">
      <c r="B96" s="88" t="s">
        <v>405</v>
      </c>
      <c r="C96" s="34" t="s">
        <v>260</v>
      </c>
      <c r="D96" s="34" t="s">
        <v>272</v>
      </c>
      <c r="E96" s="34">
        <v>30</v>
      </c>
      <c r="F96" s="31">
        <v>2448</v>
      </c>
      <c r="G96" s="34" t="s">
        <v>12</v>
      </c>
      <c r="H96" s="136" t="s">
        <v>431</v>
      </c>
      <c r="I96" s="34" t="s">
        <v>300</v>
      </c>
      <c r="J96" s="34" t="s">
        <v>46</v>
      </c>
      <c r="K96" s="34" t="s">
        <v>51</v>
      </c>
      <c r="L96" s="34" t="s">
        <v>117</v>
      </c>
      <c r="M96" s="34" t="s">
        <v>25</v>
      </c>
      <c r="N96" s="38" t="s">
        <v>306</v>
      </c>
      <c r="O96" s="34" t="s">
        <v>371</v>
      </c>
      <c r="P96" s="34" t="s">
        <v>393</v>
      </c>
      <c r="U96" s="78"/>
    </row>
    <row r="97" spans="1:21" s="75" customFormat="1" ht="165.75" customHeight="1" x14ac:dyDescent="0.2">
      <c r="B97" s="88" t="s">
        <v>405</v>
      </c>
      <c r="C97" s="34" t="s">
        <v>261</v>
      </c>
      <c r="D97" s="34" t="s">
        <v>272</v>
      </c>
      <c r="E97" s="34">
        <v>20</v>
      </c>
      <c r="F97" s="31">
        <v>11808</v>
      </c>
      <c r="G97" s="34" t="s">
        <v>12</v>
      </c>
      <c r="H97" s="136" t="s">
        <v>431</v>
      </c>
      <c r="I97" s="34" t="s">
        <v>301</v>
      </c>
      <c r="J97" s="34" t="s">
        <v>46</v>
      </c>
      <c r="K97" s="34" t="s">
        <v>51</v>
      </c>
      <c r="L97" s="34" t="s">
        <v>117</v>
      </c>
      <c r="M97" s="34" t="s">
        <v>25</v>
      </c>
      <c r="N97" s="38" t="s">
        <v>306</v>
      </c>
      <c r="O97" s="34" t="s">
        <v>372</v>
      </c>
      <c r="P97" s="34" t="s">
        <v>394</v>
      </c>
      <c r="U97" s="78"/>
    </row>
    <row r="98" spans="1:21" s="75" customFormat="1" ht="184.5" customHeight="1" x14ac:dyDescent="0.2">
      <c r="B98" s="88" t="s">
        <v>405</v>
      </c>
      <c r="C98" s="34" t="s">
        <v>261</v>
      </c>
      <c r="D98" s="34" t="s">
        <v>272</v>
      </c>
      <c r="E98" s="34">
        <v>20</v>
      </c>
      <c r="F98" s="31">
        <v>1632</v>
      </c>
      <c r="G98" s="34" t="s">
        <v>12</v>
      </c>
      <c r="H98" s="136" t="s">
        <v>431</v>
      </c>
      <c r="I98" s="34" t="s">
        <v>301</v>
      </c>
      <c r="J98" s="34" t="s">
        <v>46</v>
      </c>
      <c r="K98" s="34" t="s">
        <v>51</v>
      </c>
      <c r="L98" s="34" t="s">
        <v>117</v>
      </c>
      <c r="M98" s="34" t="s">
        <v>25</v>
      </c>
      <c r="N98" s="38" t="s">
        <v>306</v>
      </c>
      <c r="O98" s="34" t="s">
        <v>372</v>
      </c>
      <c r="P98" s="34" t="s">
        <v>395</v>
      </c>
      <c r="U98" s="78"/>
    </row>
    <row r="99" spans="1:21" s="75" customFormat="1" ht="243" customHeight="1" x14ac:dyDescent="0.2">
      <c r="B99" s="88" t="s">
        <v>405</v>
      </c>
      <c r="C99" s="34" t="s">
        <v>262</v>
      </c>
      <c r="D99" s="34" t="s">
        <v>272</v>
      </c>
      <c r="E99" s="34">
        <v>2</v>
      </c>
      <c r="F99" s="31">
        <v>96000</v>
      </c>
      <c r="G99" s="34" t="s">
        <v>12</v>
      </c>
      <c r="H99" s="136" t="s">
        <v>431</v>
      </c>
      <c r="I99" s="34" t="s">
        <v>301</v>
      </c>
      <c r="J99" s="34" t="s">
        <v>46</v>
      </c>
      <c r="K99" s="34" t="s">
        <v>51</v>
      </c>
      <c r="L99" s="34" t="s">
        <v>101</v>
      </c>
      <c r="M99" s="34" t="s">
        <v>25</v>
      </c>
      <c r="N99" s="38" t="s">
        <v>306</v>
      </c>
      <c r="O99" s="34" t="s">
        <v>373</v>
      </c>
      <c r="P99" s="34" t="s">
        <v>396</v>
      </c>
      <c r="U99" s="78"/>
    </row>
    <row r="100" spans="1:21" s="125" customFormat="1" ht="34.5" customHeight="1" x14ac:dyDescent="0.2">
      <c r="B100" s="196" t="s">
        <v>415</v>
      </c>
      <c r="C100" s="197"/>
      <c r="D100" s="197"/>
      <c r="E100" s="198"/>
      <c r="F100" s="126">
        <f>SUM(F101:F105)</f>
        <v>64388</v>
      </c>
      <c r="G100" s="180"/>
      <c r="H100" s="181"/>
      <c r="I100" s="181"/>
      <c r="J100" s="181"/>
      <c r="K100" s="181"/>
      <c r="L100" s="181"/>
      <c r="M100" s="181"/>
      <c r="N100" s="181"/>
      <c r="O100" s="181"/>
      <c r="P100" s="182"/>
      <c r="U100" s="128"/>
    </row>
    <row r="101" spans="1:21" s="75" customFormat="1" ht="138.75" customHeight="1" x14ac:dyDescent="0.2">
      <c r="B101" s="88" t="s">
        <v>400</v>
      </c>
      <c r="C101" s="30" t="s">
        <v>263</v>
      </c>
      <c r="D101" s="30" t="s">
        <v>272</v>
      </c>
      <c r="E101" s="30">
        <v>1</v>
      </c>
      <c r="F101" s="82">
        <v>500</v>
      </c>
      <c r="G101" s="30" t="s">
        <v>11</v>
      </c>
      <c r="H101" s="136" t="s">
        <v>431</v>
      </c>
      <c r="I101" s="33">
        <v>46174</v>
      </c>
      <c r="J101" s="34" t="s">
        <v>47</v>
      </c>
      <c r="K101" s="34" t="s">
        <v>51</v>
      </c>
      <c r="L101" s="34" t="s">
        <v>130</v>
      </c>
      <c r="M101" s="34" t="s">
        <v>25</v>
      </c>
      <c r="N101" s="30" t="s">
        <v>305</v>
      </c>
      <c r="O101" s="29" t="s">
        <v>374</v>
      </c>
      <c r="P101" s="30"/>
      <c r="U101" s="78"/>
    </row>
    <row r="102" spans="1:21" s="75" customFormat="1" ht="136.5" customHeight="1" x14ac:dyDescent="0.2">
      <c r="B102" s="88" t="s">
        <v>400</v>
      </c>
      <c r="C102" s="30" t="s">
        <v>264</v>
      </c>
      <c r="D102" s="30" t="s">
        <v>272</v>
      </c>
      <c r="E102" s="30">
        <v>6</v>
      </c>
      <c r="F102" s="31">
        <v>80</v>
      </c>
      <c r="G102" s="30" t="s">
        <v>11</v>
      </c>
      <c r="H102" s="136" t="s">
        <v>431</v>
      </c>
      <c r="I102" s="33">
        <v>46174</v>
      </c>
      <c r="J102" s="34" t="s">
        <v>46</v>
      </c>
      <c r="K102" s="34" t="s">
        <v>51</v>
      </c>
      <c r="L102" s="34" t="s">
        <v>111</v>
      </c>
      <c r="M102" s="34" t="s">
        <v>25</v>
      </c>
      <c r="N102" s="30" t="s">
        <v>305</v>
      </c>
      <c r="O102" s="29" t="s">
        <v>375</v>
      </c>
      <c r="P102" s="30"/>
      <c r="U102" s="78"/>
    </row>
    <row r="103" spans="1:21" s="75" customFormat="1" ht="36.75" customHeight="1" x14ac:dyDescent="0.2">
      <c r="B103" s="47" t="s">
        <v>402</v>
      </c>
      <c r="C103" s="30" t="s">
        <v>265</v>
      </c>
      <c r="D103" s="30" t="s">
        <v>286</v>
      </c>
      <c r="E103" s="30">
        <v>1</v>
      </c>
      <c r="F103" s="82">
        <v>50000</v>
      </c>
      <c r="G103" s="32" t="s">
        <v>291</v>
      </c>
      <c r="H103" s="136" t="s">
        <v>431</v>
      </c>
      <c r="I103" s="43">
        <v>46174</v>
      </c>
      <c r="J103" s="34" t="s">
        <v>47</v>
      </c>
      <c r="K103" s="34" t="s">
        <v>51</v>
      </c>
      <c r="L103" s="34" t="s">
        <v>131</v>
      </c>
      <c r="M103" s="34" t="s">
        <v>25</v>
      </c>
      <c r="N103" s="30" t="s">
        <v>305</v>
      </c>
      <c r="O103" s="30" t="s">
        <v>376</v>
      </c>
      <c r="P103" s="38"/>
      <c r="U103" s="78"/>
    </row>
    <row r="104" spans="1:21" s="75" customFormat="1" ht="196.5" customHeight="1" x14ac:dyDescent="0.2">
      <c r="B104" s="88" t="s">
        <v>405</v>
      </c>
      <c r="C104" s="34" t="s">
        <v>268</v>
      </c>
      <c r="D104" s="34" t="s">
        <v>272</v>
      </c>
      <c r="E104" s="34">
        <v>3</v>
      </c>
      <c r="F104" s="31">
        <v>11808</v>
      </c>
      <c r="G104" s="34" t="s">
        <v>11</v>
      </c>
      <c r="H104" s="136" t="s">
        <v>431</v>
      </c>
      <c r="I104" s="34" t="s">
        <v>303</v>
      </c>
      <c r="J104" s="34" t="s">
        <v>46</v>
      </c>
      <c r="K104" s="34" t="s">
        <v>51</v>
      </c>
      <c r="L104" s="34" t="s">
        <v>117</v>
      </c>
      <c r="M104" s="34" t="s">
        <v>25</v>
      </c>
      <c r="N104" s="38" t="s">
        <v>306</v>
      </c>
      <c r="O104" s="34" t="s">
        <v>378</v>
      </c>
      <c r="P104" s="34" t="s">
        <v>397</v>
      </c>
      <c r="U104" s="78"/>
    </row>
    <row r="105" spans="1:21" s="75" customFormat="1" ht="182.25" customHeight="1" x14ac:dyDescent="0.2">
      <c r="B105" s="88" t="s">
        <v>405</v>
      </c>
      <c r="C105" s="34" t="s">
        <v>269</v>
      </c>
      <c r="D105" s="34" t="s">
        <v>272</v>
      </c>
      <c r="E105" s="34">
        <v>6</v>
      </c>
      <c r="F105" s="31">
        <v>2000</v>
      </c>
      <c r="G105" s="34" t="s">
        <v>11</v>
      </c>
      <c r="H105" s="136" t="s">
        <v>431</v>
      </c>
      <c r="I105" s="34" t="s">
        <v>301</v>
      </c>
      <c r="J105" s="34" t="s">
        <v>46</v>
      </c>
      <c r="K105" s="34" t="s">
        <v>51</v>
      </c>
      <c r="L105" s="34" t="s">
        <v>117</v>
      </c>
      <c r="M105" s="34" t="s">
        <v>25</v>
      </c>
      <c r="N105" s="38" t="s">
        <v>306</v>
      </c>
      <c r="O105" s="34" t="s">
        <v>379</v>
      </c>
      <c r="P105" s="34"/>
      <c r="U105" s="78"/>
    </row>
    <row r="108" spans="1:21" s="11" customFormat="1" ht="30" customHeight="1" x14ac:dyDescent="0.2">
      <c r="A108" s="199"/>
      <c r="B108" s="200"/>
      <c r="C108" s="200"/>
      <c r="D108" s="200"/>
      <c r="E108" s="201"/>
      <c r="F108" s="132" t="s">
        <v>412</v>
      </c>
      <c r="G108" s="132" t="s">
        <v>419</v>
      </c>
      <c r="H108" s="138" t="s">
        <v>416</v>
      </c>
      <c r="U108" s="12"/>
    </row>
    <row r="109" spans="1:21" s="11" customFormat="1" ht="30" customHeight="1" x14ac:dyDescent="0.2">
      <c r="A109" s="192" t="s">
        <v>413</v>
      </c>
      <c r="B109" s="193"/>
      <c r="C109" s="193"/>
      <c r="D109" s="193"/>
      <c r="E109" s="194"/>
      <c r="F109" s="133">
        <f>F9-F54-F55-F61</f>
        <v>12139981.85</v>
      </c>
      <c r="G109" s="133">
        <f>F55+F61+F54</f>
        <v>15000</v>
      </c>
      <c r="H109" s="137">
        <f>F109+G109</f>
        <v>12154981.85</v>
      </c>
      <c r="U109" s="12"/>
    </row>
    <row r="110" spans="1:21" s="11" customFormat="1" ht="30" customHeight="1" x14ac:dyDescent="0.2">
      <c r="A110" s="192" t="s">
        <v>414</v>
      </c>
      <c r="B110" s="193"/>
      <c r="C110" s="193"/>
      <c r="D110" s="193"/>
      <c r="E110" s="194"/>
      <c r="F110" s="133">
        <f>F71-F76-F78-F79-F81-F82-F88-F90-F91-F94</f>
        <v>540100</v>
      </c>
      <c r="G110" s="133">
        <f>F76+F78+F79+F81+F82+F88+F90+F91+F94</f>
        <v>123200</v>
      </c>
      <c r="H110" s="137">
        <f t="shared" ref="H110:H112" si="1">F110+G110</f>
        <v>663300</v>
      </c>
      <c r="U110" s="12"/>
    </row>
    <row r="111" spans="1:21" s="11" customFormat="1" ht="30" customHeight="1" x14ac:dyDescent="0.2">
      <c r="A111" s="192" t="s">
        <v>415</v>
      </c>
      <c r="B111" s="193"/>
      <c r="C111" s="193"/>
      <c r="D111" s="193"/>
      <c r="E111" s="194"/>
      <c r="F111" s="133">
        <f>F100-F101-F103</f>
        <v>13888</v>
      </c>
      <c r="G111" s="133">
        <f>F101+F103</f>
        <v>50500</v>
      </c>
      <c r="H111" s="137">
        <f t="shared" si="1"/>
        <v>64388</v>
      </c>
      <c r="U111" s="12"/>
    </row>
    <row r="112" spans="1:21" s="11" customFormat="1" ht="30" customHeight="1" x14ac:dyDescent="0.2">
      <c r="A112" s="195" t="s">
        <v>416</v>
      </c>
      <c r="B112" s="195"/>
      <c r="C112" s="195"/>
      <c r="D112" s="195"/>
      <c r="E112" s="195"/>
      <c r="F112" s="133">
        <f>SUM(F109:F111)</f>
        <v>12693969.85</v>
      </c>
      <c r="G112" s="133">
        <f>SUM(G109:G111)</f>
        <v>188700</v>
      </c>
      <c r="H112" s="137">
        <f t="shared" si="1"/>
        <v>12882669.85</v>
      </c>
      <c r="U112" s="12"/>
    </row>
    <row r="113" spans="1:7" ht="30" customHeight="1" x14ac:dyDescent="0.2">
      <c r="A113" s="134"/>
      <c r="B113" s="134"/>
      <c r="C113" s="134"/>
      <c r="D113" s="134"/>
      <c r="E113" s="134"/>
      <c r="F113" s="134"/>
      <c r="G113" s="134"/>
    </row>
  </sheetData>
  <mergeCells count="29">
    <mergeCell ref="B2:P2"/>
    <mergeCell ref="Q2:AC2"/>
    <mergeCell ref="B4:C4"/>
    <mergeCell ref="E4:I4"/>
    <mergeCell ref="B5:C5"/>
    <mergeCell ref="E5:I5"/>
    <mergeCell ref="A111:E111"/>
    <mergeCell ref="A112:E112"/>
    <mergeCell ref="B9:E9"/>
    <mergeCell ref="B71:E71"/>
    <mergeCell ref="B100:E100"/>
    <mergeCell ref="A108:E108"/>
    <mergeCell ref="A109:E109"/>
    <mergeCell ref="A110:E110"/>
    <mergeCell ref="G71:P71"/>
    <mergeCell ref="G100:P100"/>
    <mergeCell ref="G7:G8"/>
    <mergeCell ref="B7:B8"/>
    <mergeCell ref="C7:C8"/>
    <mergeCell ref="D7:D8"/>
    <mergeCell ref="E7:E8"/>
    <mergeCell ref="F7:F8"/>
    <mergeCell ref="P7:P8"/>
    <mergeCell ref="H7:H8"/>
    <mergeCell ref="I7:I8"/>
    <mergeCell ref="J7:L7"/>
    <mergeCell ref="M7:M8"/>
    <mergeCell ref="N7:N8"/>
    <mergeCell ref="O7:O8"/>
  </mergeCells>
  <phoneticPr fontId="11" type="noConversion"/>
  <dataValidations count="6">
    <dataValidation type="list" allowBlank="1" showInputMessage="1" showErrorMessage="1" sqref="N94:N99 N32:N42 N65:N70 N104:N105" xr:uid="{00000000-0002-0000-0200-000000000000}">
      <mc:AlternateContent xmlns:x12ac="http://schemas.microsoft.com/office/spreadsheetml/2011/1/ac" xmlns:mc="http://schemas.openxmlformats.org/markup-compatibility/2006">
        <mc:Choice Requires="x12ac">
          <x12ac:list>"Rosâgela Vetoraze, Marcelo Mazzon e Cristiane Santos", Rosângela Vetoraze</x12ac:list>
        </mc:Choice>
        <mc:Fallback>
          <formula1>"Rosâgela Vetoraze, Marcelo Mazzon e Cristiane Santos, Rosângela Vetoraze"</formula1>
        </mc:Fallback>
      </mc:AlternateContent>
    </dataValidation>
    <dataValidation type="list" allowBlank="1" showInputMessage="1" showErrorMessage="1" sqref="N94:N99 N32:N42 N65:N70 N104:N105" xr:uid="{00000000-0002-0000-0200-000001000000}">
      <mc:AlternateContent xmlns:x12ac="http://schemas.microsoft.com/office/spreadsheetml/2011/1/ac" xmlns:mc="http://schemas.openxmlformats.org/markup-compatibility/2006">
        <mc:Choice Requires="x12ac">
          <x12ac:list>"Rosângela Vetoraze, Cristiane Santos e Marcelo Mazon", Rosângela Vetoraze, Marcelo Mazon, Cristiane Santos</x12ac:list>
        </mc:Choice>
        <mc:Fallback>
          <formula1>"Rosângela Vetoraze, Cristiane Santos e Marcelo Mazon, Rosângela Vetoraze, Marcelo Mazon, Cristiane Santos"</formula1>
        </mc:Fallback>
      </mc:AlternateContent>
    </dataValidation>
    <dataValidation type="list" allowBlank="1" showErrorMessage="1" sqref="N16:N17" xr:uid="{00000000-0002-0000-0200-000002000000}">
      <formula1>"Rosângela Vetoraze,Cristiane Santos e Marcelo Mazon,Rosângela Vetoraze,Marcelo Mazon,Cristiane Santos"</formula1>
    </dataValidation>
    <dataValidation type="list" allowBlank="1" showInputMessage="1" showErrorMessage="1" sqref="G94 G34:G42" xr:uid="{00000000-0002-0000-0200-000003000000}">
      <formula1>"Baixo,Médio,Alto"</formula1>
    </dataValidation>
    <dataValidation type="list" allowBlank="1" showErrorMessage="1" sqref="G10:G33" xr:uid="{00000000-0002-0000-0200-000004000000}">
      <formula1>"Compra,Contratação de Serviço,Renovação Contratual"</formula1>
    </dataValidation>
    <dataValidation type="list" allowBlank="1" showInputMessage="1" showErrorMessage="1" sqref="H101:H105 H72:H99 H10:H70" xr:uid="{00000000-0002-0000-0200-000005000000}">
      <formula1>"Existente a ser renovado,Existente não renovável,Novo"</formula1>
    </dataValidation>
  </dataValidation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6000000}">
          <x14:formula1>
            <xm:f>Listas!$D$2:$D$9</xm:f>
          </x14:formula1>
          <xm:sqref>S5:S8 J101:J105 J72:J99 J10:J70</xm:sqref>
        </x14:dataValidation>
        <x14:dataValidation type="list" allowBlank="1" showInputMessage="1" showErrorMessage="1" xr:uid="{00000000-0002-0000-0200-000007000000}">
          <x14:formula1>
            <xm:f>Listas!$F$2:$F$88</xm:f>
          </x14:formula1>
          <xm:sqref>L101:L105 L72:L99 L10:L70</xm:sqref>
        </x14:dataValidation>
        <x14:dataValidation type="list" allowBlank="1" showInputMessage="1" showErrorMessage="1" xr:uid="{00000000-0002-0000-0200-000008000000}">
          <x14:formula1>
            <xm:f>Listas!$E$2:$E$33</xm:f>
          </x14:formula1>
          <xm:sqref>K101:K105 K72:K99 K10:K70</xm:sqref>
        </x14:dataValidation>
        <x14:dataValidation type="list" showInputMessage="1" showErrorMessage="1" xr:uid="{00000000-0002-0000-0200-000009000000}">
          <x14:formula1>
            <xm:f>Listas!$C$2:$C$8</xm:f>
          </x14:formula1>
          <xm:sqref>M101:M105 M72:M99 M10:M70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6"/>
  <sheetViews>
    <sheetView topLeftCell="A82" workbookViewId="0">
      <selection activeCell="J31" sqref="J31"/>
    </sheetView>
  </sheetViews>
  <sheetFormatPr defaultRowHeight="12.75" x14ac:dyDescent="0.2"/>
  <cols>
    <col min="2" max="2" width="11.140625" customWidth="1"/>
    <col min="3" max="3" width="31.85546875" customWidth="1"/>
    <col min="4" max="4" width="17.7109375" customWidth="1"/>
    <col min="5" max="5" width="11.28515625" customWidth="1"/>
    <col min="6" max="6" width="19.42578125" customWidth="1"/>
    <col min="7" max="7" width="22" customWidth="1"/>
    <col min="8" max="8" width="16.28515625" customWidth="1"/>
    <col min="9" max="9" width="10.7109375" customWidth="1"/>
    <col min="10" max="10" width="16.5703125" customWidth="1"/>
    <col min="11" max="11" width="18.140625" customWidth="1"/>
    <col min="12" max="12" width="62.7109375" customWidth="1"/>
    <col min="13" max="14" width="17.140625" customWidth="1"/>
    <col min="15" max="15" width="29.42578125" customWidth="1"/>
    <col min="16" max="16" width="20.85546875" customWidth="1"/>
  </cols>
  <sheetData>
    <row r="1" spans="1:16" x14ac:dyDescent="0.2">
      <c r="A1" s="89"/>
      <c r="B1" s="202" t="s">
        <v>24</v>
      </c>
      <c r="C1" s="202"/>
      <c r="D1" s="202"/>
      <c r="E1" s="202"/>
      <c r="F1" s="202"/>
      <c r="G1" s="202"/>
      <c r="H1" s="202"/>
      <c r="I1" s="202"/>
      <c r="J1" s="202"/>
      <c r="K1" s="202"/>
      <c r="L1" s="202"/>
      <c r="M1" s="202"/>
      <c r="N1" s="202"/>
      <c r="O1" s="202"/>
      <c r="P1" s="202"/>
    </row>
    <row r="2" spans="1:16" x14ac:dyDescent="0.2">
      <c r="A2" s="89"/>
      <c r="B2" s="89"/>
      <c r="C2" s="89"/>
      <c r="D2" s="89"/>
      <c r="E2" s="89"/>
      <c r="F2" s="89"/>
      <c r="G2" s="89"/>
      <c r="H2" s="89"/>
      <c r="I2" s="89"/>
      <c r="J2" s="89"/>
      <c r="K2" s="89"/>
      <c r="L2" s="89"/>
      <c r="M2" s="89"/>
      <c r="N2" s="89"/>
      <c r="O2" s="89"/>
      <c r="P2" s="89"/>
    </row>
    <row r="3" spans="1:16" x14ac:dyDescent="0.2">
      <c r="A3" s="89"/>
      <c r="B3" s="203" t="s">
        <v>14</v>
      </c>
      <c r="C3" s="203"/>
      <c r="D3" s="129"/>
      <c r="E3" s="204" t="s">
        <v>410</v>
      </c>
      <c r="F3" s="205"/>
      <c r="G3" s="206"/>
      <c r="H3" s="206"/>
      <c r="I3" s="207"/>
      <c r="J3" s="129"/>
      <c r="K3" s="129"/>
      <c r="L3" s="129"/>
      <c r="M3" s="129"/>
      <c r="N3" s="89"/>
      <c r="O3" s="89"/>
      <c r="P3" s="89"/>
    </row>
    <row r="4" spans="1:16" x14ac:dyDescent="0.2">
      <c r="A4" s="89"/>
      <c r="B4" s="203" t="s">
        <v>15</v>
      </c>
      <c r="C4" s="203"/>
      <c r="D4" s="129"/>
      <c r="E4" s="204" t="s">
        <v>411</v>
      </c>
      <c r="F4" s="205"/>
      <c r="G4" s="206"/>
      <c r="H4" s="206"/>
      <c r="I4" s="207"/>
      <c r="J4" s="129"/>
      <c r="K4" s="129"/>
      <c r="L4" s="129"/>
      <c r="M4" s="129"/>
      <c r="N4" s="89"/>
      <c r="O4" s="89"/>
      <c r="P4" s="89"/>
    </row>
    <row r="5" spans="1:16" x14ac:dyDescent="0.2">
      <c r="A5" s="89"/>
      <c r="B5" s="89"/>
      <c r="C5" s="89"/>
      <c r="D5" s="89"/>
      <c r="E5" s="89"/>
      <c r="F5" s="89"/>
      <c r="G5" s="89"/>
      <c r="H5" s="89"/>
      <c r="I5" s="89"/>
      <c r="J5" s="89"/>
      <c r="K5" s="89"/>
      <c r="L5" s="89"/>
      <c r="M5" s="89"/>
      <c r="N5" s="89"/>
      <c r="O5" s="89"/>
      <c r="P5" s="89"/>
    </row>
    <row r="6" spans="1:16" x14ac:dyDescent="0.2">
      <c r="A6" s="89"/>
      <c r="B6" s="185" t="s">
        <v>21</v>
      </c>
      <c r="C6" s="185" t="s">
        <v>1</v>
      </c>
      <c r="D6" s="183" t="s">
        <v>9</v>
      </c>
      <c r="E6" s="183" t="s">
        <v>10</v>
      </c>
      <c r="F6" s="183" t="s">
        <v>42</v>
      </c>
      <c r="G6" s="183" t="s">
        <v>288</v>
      </c>
      <c r="H6" s="185" t="s">
        <v>0</v>
      </c>
      <c r="I6" s="185" t="s">
        <v>17</v>
      </c>
      <c r="J6" s="189" t="s">
        <v>19</v>
      </c>
      <c r="K6" s="190"/>
      <c r="L6" s="191"/>
      <c r="M6" s="185" t="s">
        <v>22</v>
      </c>
      <c r="N6" s="185" t="s">
        <v>20</v>
      </c>
      <c r="O6" s="185" t="s">
        <v>311</v>
      </c>
      <c r="P6" s="185" t="s">
        <v>381</v>
      </c>
    </row>
    <row r="7" spans="1:16" ht="24" x14ac:dyDescent="0.2">
      <c r="A7" s="89"/>
      <c r="B7" s="186"/>
      <c r="C7" s="186"/>
      <c r="D7" s="187"/>
      <c r="E7" s="187"/>
      <c r="F7" s="187"/>
      <c r="G7" s="184"/>
      <c r="H7" s="186"/>
      <c r="I7" s="186"/>
      <c r="J7" s="92" t="s">
        <v>39</v>
      </c>
      <c r="K7" s="92" t="s">
        <v>40</v>
      </c>
      <c r="L7" s="92" t="s">
        <v>41</v>
      </c>
      <c r="M7" s="188"/>
      <c r="N7" s="186"/>
      <c r="O7" s="188"/>
      <c r="P7" s="188" t="s">
        <v>16</v>
      </c>
    </row>
    <row r="8" spans="1:16" x14ac:dyDescent="0.2">
      <c r="A8" s="125"/>
      <c r="B8" s="196" t="s">
        <v>413</v>
      </c>
      <c r="C8" s="197"/>
      <c r="D8" s="197"/>
      <c r="E8" s="198"/>
      <c r="F8" s="126">
        <f>SUM(F9:F47)</f>
        <v>11180371.85</v>
      </c>
      <c r="G8" s="127"/>
      <c r="H8" s="127"/>
      <c r="I8" s="127"/>
      <c r="J8" s="127"/>
      <c r="K8" s="127"/>
      <c r="L8" s="127"/>
      <c r="M8" s="127"/>
      <c r="N8" s="127"/>
      <c r="O8" s="127"/>
      <c r="P8" s="127"/>
    </row>
    <row r="9" spans="1:16" ht="34.5" customHeight="1" x14ac:dyDescent="0.2">
      <c r="A9" s="89"/>
      <c r="B9" s="130" t="s">
        <v>404</v>
      </c>
      <c r="C9" s="94" t="s">
        <v>196</v>
      </c>
      <c r="D9" s="95" t="s">
        <v>276</v>
      </c>
      <c r="E9" s="94">
        <v>1</v>
      </c>
      <c r="F9" s="96">
        <v>15000</v>
      </c>
      <c r="G9" s="97" t="s">
        <v>13</v>
      </c>
      <c r="H9" s="136" t="s">
        <v>431</v>
      </c>
      <c r="I9" s="98">
        <v>46023</v>
      </c>
      <c r="J9" s="94" t="s">
        <v>46</v>
      </c>
      <c r="K9" s="94" t="s">
        <v>51</v>
      </c>
      <c r="L9" s="94" t="s">
        <v>120</v>
      </c>
      <c r="M9" s="94" t="s">
        <v>25</v>
      </c>
      <c r="N9" s="94" t="s">
        <v>306</v>
      </c>
      <c r="O9" s="94" t="s">
        <v>334</v>
      </c>
      <c r="P9" s="94"/>
    </row>
    <row r="10" spans="1:16" ht="34.5" customHeight="1" x14ac:dyDescent="0.2">
      <c r="A10" s="89"/>
      <c r="B10" s="130" t="s">
        <v>404</v>
      </c>
      <c r="C10" s="94" t="s">
        <v>436</v>
      </c>
      <c r="D10" s="94" t="s">
        <v>272</v>
      </c>
      <c r="E10" s="94">
        <v>1</v>
      </c>
      <c r="F10" s="96">
        <v>394003.32</v>
      </c>
      <c r="G10" s="97" t="s">
        <v>13</v>
      </c>
      <c r="H10" s="136" t="s">
        <v>431</v>
      </c>
      <c r="I10" s="98">
        <v>46024</v>
      </c>
      <c r="J10" s="94" t="s">
        <v>46</v>
      </c>
      <c r="K10" s="94" t="s">
        <v>433</v>
      </c>
      <c r="L10" s="94" t="s">
        <v>435</v>
      </c>
      <c r="M10" s="94" t="s">
        <v>25</v>
      </c>
      <c r="N10" s="94" t="s">
        <v>306</v>
      </c>
      <c r="O10" s="94" t="s">
        <v>333</v>
      </c>
      <c r="P10" s="94"/>
    </row>
    <row r="11" spans="1:16" ht="34.5" customHeight="1" x14ac:dyDescent="0.2">
      <c r="A11" s="89"/>
      <c r="B11" s="130" t="s">
        <v>404</v>
      </c>
      <c r="C11" s="94" t="s">
        <v>426</v>
      </c>
      <c r="D11" s="94" t="s">
        <v>427</v>
      </c>
      <c r="E11" s="94">
        <v>1</v>
      </c>
      <c r="F11" s="100">
        <v>10000</v>
      </c>
      <c r="G11" s="97" t="s">
        <v>13</v>
      </c>
      <c r="H11" s="136" t="s">
        <v>431</v>
      </c>
      <c r="I11" s="98">
        <v>45777</v>
      </c>
      <c r="J11" s="94" t="s">
        <v>46</v>
      </c>
      <c r="K11" s="94" t="s">
        <v>51</v>
      </c>
      <c r="L11" s="94" t="s">
        <v>111</v>
      </c>
      <c r="M11" s="94" t="s">
        <v>25</v>
      </c>
      <c r="N11" s="105" t="s">
        <v>306</v>
      </c>
      <c r="O11" s="94"/>
      <c r="P11" s="94"/>
    </row>
    <row r="12" spans="1:16" ht="34.5" customHeight="1" x14ac:dyDescent="0.2">
      <c r="A12" s="89"/>
      <c r="B12" s="130" t="s">
        <v>404</v>
      </c>
      <c r="C12" s="101" t="s">
        <v>424</v>
      </c>
      <c r="D12" s="102" t="s">
        <v>428</v>
      </c>
      <c r="E12" s="102">
        <v>440</v>
      </c>
      <c r="F12" s="103">
        <v>8000</v>
      </c>
      <c r="G12" s="97" t="s">
        <v>13</v>
      </c>
      <c r="H12" s="136" t="s">
        <v>431</v>
      </c>
      <c r="I12" s="104">
        <v>46082</v>
      </c>
      <c r="J12" s="94" t="s">
        <v>46</v>
      </c>
      <c r="K12" s="94" t="s">
        <v>51</v>
      </c>
      <c r="L12" s="94" t="s">
        <v>111</v>
      </c>
      <c r="M12" s="94" t="s">
        <v>25</v>
      </c>
      <c r="N12" s="105" t="s">
        <v>306</v>
      </c>
      <c r="O12" s="106"/>
      <c r="P12" s="105"/>
    </row>
    <row r="13" spans="1:16" ht="34.5" customHeight="1" x14ac:dyDescent="0.2">
      <c r="A13" s="89"/>
      <c r="B13" s="130" t="s">
        <v>404</v>
      </c>
      <c r="C13" s="102" t="s">
        <v>423</v>
      </c>
      <c r="D13" s="102" t="s">
        <v>427</v>
      </c>
      <c r="E13" s="101">
        <f>500+250+40+20</f>
        <v>810</v>
      </c>
      <c r="F13" s="99">
        <f>7000+2000+1120+300</f>
        <v>10420</v>
      </c>
      <c r="G13" s="97" t="s">
        <v>13</v>
      </c>
      <c r="H13" s="136" t="s">
        <v>431</v>
      </c>
      <c r="I13" s="104">
        <v>46082</v>
      </c>
      <c r="J13" s="94" t="s">
        <v>46</v>
      </c>
      <c r="K13" s="94" t="s">
        <v>51</v>
      </c>
      <c r="L13" s="94" t="s">
        <v>111</v>
      </c>
      <c r="M13" s="94" t="s">
        <v>25</v>
      </c>
      <c r="N13" s="105" t="s">
        <v>306</v>
      </c>
      <c r="O13" s="106"/>
      <c r="P13" s="105"/>
    </row>
    <row r="14" spans="1:16" ht="34.5" customHeight="1" x14ac:dyDescent="0.2">
      <c r="A14" s="89"/>
      <c r="B14" s="130" t="s">
        <v>404</v>
      </c>
      <c r="C14" s="135" t="s">
        <v>215</v>
      </c>
      <c r="D14" s="105" t="s">
        <v>427</v>
      </c>
      <c r="E14" s="105">
        <v>400</v>
      </c>
      <c r="F14" s="107">
        <f>2000+3145</f>
        <v>5145</v>
      </c>
      <c r="G14" s="97" t="s">
        <v>13</v>
      </c>
      <c r="H14" s="136" t="s">
        <v>431</v>
      </c>
      <c r="I14" s="104">
        <v>46082</v>
      </c>
      <c r="J14" s="94" t="s">
        <v>46</v>
      </c>
      <c r="K14" s="94" t="s">
        <v>51</v>
      </c>
      <c r="L14" s="94" t="s">
        <v>111</v>
      </c>
      <c r="M14" s="94" t="s">
        <v>25</v>
      </c>
      <c r="N14" s="105" t="s">
        <v>306</v>
      </c>
      <c r="O14" s="106"/>
      <c r="P14" s="108"/>
    </row>
    <row r="15" spans="1:16" ht="34.5" customHeight="1" x14ac:dyDescent="0.2">
      <c r="A15" s="89"/>
      <c r="B15" s="130" t="s">
        <v>404</v>
      </c>
      <c r="C15" s="105" t="s">
        <v>217</v>
      </c>
      <c r="D15" s="105" t="s">
        <v>272</v>
      </c>
      <c r="E15" s="109">
        <v>40</v>
      </c>
      <c r="F15" s="107">
        <v>3200</v>
      </c>
      <c r="G15" s="97" t="s">
        <v>13</v>
      </c>
      <c r="H15" s="136" t="s">
        <v>431</v>
      </c>
      <c r="I15" s="104">
        <v>46082</v>
      </c>
      <c r="J15" s="94" t="s">
        <v>46</v>
      </c>
      <c r="K15" s="94" t="s">
        <v>51</v>
      </c>
      <c r="L15" s="94" t="s">
        <v>111</v>
      </c>
      <c r="M15" s="94" t="s">
        <v>25</v>
      </c>
      <c r="N15" s="105" t="s">
        <v>306</v>
      </c>
      <c r="O15" s="105"/>
      <c r="P15" s="105"/>
    </row>
    <row r="16" spans="1:16" ht="34.5" customHeight="1" x14ac:dyDescent="0.2">
      <c r="A16" s="89"/>
      <c r="B16" s="130" t="s">
        <v>404</v>
      </c>
      <c r="C16" s="102" t="s">
        <v>425</v>
      </c>
      <c r="D16" s="105" t="s">
        <v>272</v>
      </c>
      <c r="E16" s="105">
        <v>250</v>
      </c>
      <c r="F16" s="103">
        <v>3450</v>
      </c>
      <c r="G16" s="97" t="s">
        <v>13</v>
      </c>
      <c r="H16" s="136" t="s">
        <v>431</v>
      </c>
      <c r="I16" s="104">
        <v>46082</v>
      </c>
      <c r="J16" s="94" t="s">
        <v>46</v>
      </c>
      <c r="K16" s="94" t="s">
        <v>51</v>
      </c>
      <c r="L16" s="94" t="s">
        <v>111</v>
      </c>
      <c r="M16" s="94" t="s">
        <v>25</v>
      </c>
      <c r="N16" s="105" t="s">
        <v>306</v>
      </c>
      <c r="O16" s="105"/>
      <c r="P16" s="105"/>
    </row>
    <row r="17" spans="1:16" ht="34.5" customHeight="1" x14ac:dyDescent="0.2">
      <c r="A17" s="89"/>
      <c r="B17" s="130" t="s">
        <v>404</v>
      </c>
      <c r="C17" s="102" t="s">
        <v>221</v>
      </c>
      <c r="D17" s="105" t="s">
        <v>283</v>
      </c>
      <c r="E17" s="105">
        <v>1</v>
      </c>
      <c r="F17" s="107">
        <v>3785.25</v>
      </c>
      <c r="G17" s="97" t="s">
        <v>13</v>
      </c>
      <c r="H17" s="136" t="s">
        <v>430</v>
      </c>
      <c r="I17" s="104">
        <v>46082</v>
      </c>
      <c r="J17" s="94" t="s">
        <v>46</v>
      </c>
      <c r="K17" s="94" t="s">
        <v>51</v>
      </c>
      <c r="L17" s="94" t="s">
        <v>120</v>
      </c>
      <c r="M17" s="94" t="s">
        <v>25</v>
      </c>
      <c r="N17" s="105" t="s">
        <v>306</v>
      </c>
      <c r="O17" s="105"/>
      <c r="P17" s="105"/>
    </row>
    <row r="18" spans="1:16" ht="34.5" customHeight="1" x14ac:dyDescent="0.2">
      <c r="A18" s="75"/>
      <c r="B18" s="88" t="s">
        <v>408</v>
      </c>
      <c r="C18" s="30" t="s">
        <v>266</v>
      </c>
      <c r="D18" s="30" t="s">
        <v>272</v>
      </c>
      <c r="E18" s="30">
        <v>1</v>
      </c>
      <c r="F18" s="49">
        <v>15000</v>
      </c>
      <c r="G18" s="97" t="s">
        <v>13</v>
      </c>
      <c r="H18" s="136" t="s">
        <v>431</v>
      </c>
      <c r="I18" s="33">
        <v>46082</v>
      </c>
      <c r="J18" s="34" t="s">
        <v>46</v>
      </c>
      <c r="K18" s="34" t="s">
        <v>51</v>
      </c>
      <c r="L18" s="34" t="s">
        <v>113</v>
      </c>
      <c r="M18" s="34" t="s">
        <v>25</v>
      </c>
      <c r="N18" s="30" t="s">
        <v>310</v>
      </c>
      <c r="O18" s="38" t="s">
        <v>377</v>
      </c>
      <c r="P18" s="38"/>
    </row>
    <row r="19" spans="1:16" ht="34.5" customHeight="1" x14ac:dyDescent="0.2">
      <c r="A19" s="75"/>
      <c r="B19" s="88" t="s">
        <v>408</v>
      </c>
      <c r="C19" s="46" t="s">
        <v>267</v>
      </c>
      <c r="D19" s="30" t="s">
        <v>272</v>
      </c>
      <c r="E19" s="46">
        <v>1</v>
      </c>
      <c r="F19" s="49">
        <v>10000</v>
      </c>
      <c r="G19" s="97" t="s">
        <v>13</v>
      </c>
      <c r="H19" s="136" t="s">
        <v>431</v>
      </c>
      <c r="I19" s="33">
        <v>46143</v>
      </c>
      <c r="J19" s="34" t="s">
        <v>46</v>
      </c>
      <c r="K19" s="34" t="s">
        <v>51</v>
      </c>
      <c r="L19" s="34" t="s">
        <v>120</v>
      </c>
      <c r="M19" s="34" t="s">
        <v>25</v>
      </c>
      <c r="N19" s="30" t="s">
        <v>310</v>
      </c>
      <c r="O19" s="38" t="s">
        <v>377</v>
      </c>
      <c r="P19" s="38"/>
    </row>
    <row r="20" spans="1:16" ht="89.25" customHeight="1" x14ac:dyDescent="0.2">
      <c r="A20" s="89"/>
      <c r="B20" s="131" t="s">
        <v>400</v>
      </c>
      <c r="C20" s="110" t="s">
        <v>169</v>
      </c>
      <c r="D20" s="111" t="s">
        <v>272</v>
      </c>
      <c r="E20" s="111">
        <v>3000</v>
      </c>
      <c r="F20" s="100">
        <v>10500</v>
      </c>
      <c r="G20" s="111" t="s">
        <v>13</v>
      </c>
      <c r="H20" s="136" t="s">
        <v>431</v>
      </c>
      <c r="I20" s="112">
        <v>46266</v>
      </c>
      <c r="J20" s="94" t="s">
        <v>46</v>
      </c>
      <c r="K20" s="94" t="s">
        <v>51</v>
      </c>
      <c r="L20" s="94" t="s">
        <v>111</v>
      </c>
      <c r="M20" s="94" t="s">
        <v>27</v>
      </c>
      <c r="N20" s="94" t="s">
        <v>304</v>
      </c>
      <c r="O20" s="111" t="s">
        <v>312</v>
      </c>
      <c r="P20" s="94"/>
    </row>
    <row r="21" spans="1:16" ht="87" customHeight="1" x14ac:dyDescent="0.2">
      <c r="A21" s="89"/>
      <c r="B21" s="131" t="s">
        <v>400</v>
      </c>
      <c r="C21" s="110" t="s">
        <v>170</v>
      </c>
      <c r="D21" s="111" t="s">
        <v>272</v>
      </c>
      <c r="E21" s="111">
        <v>3000</v>
      </c>
      <c r="F21" s="100">
        <v>10500</v>
      </c>
      <c r="G21" s="111" t="s">
        <v>13</v>
      </c>
      <c r="H21" s="136" t="s">
        <v>431</v>
      </c>
      <c r="I21" s="112">
        <v>46266</v>
      </c>
      <c r="J21" s="94" t="s">
        <v>46</v>
      </c>
      <c r="K21" s="94" t="s">
        <v>51</v>
      </c>
      <c r="L21" s="94" t="s">
        <v>111</v>
      </c>
      <c r="M21" s="94" t="s">
        <v>27</v>
      </c>
      <c r="N21" s="94" t="s">
        <v>304</v>
      </c>
      <c r="O21" s="111" t="s">
        <v>312</v>
      </c>
      <c r="P21" s="94"/>
    </row>
    <row r="22" spans="1:16" ht="56.25" customHeight="1" x14ac:dyDescent="0.2">
      <c r="A22" s="89"/>
      <c r="B22" s="131" t="s">
        <v>400</v>
      </c>
      <c r="C22" s="111" t="s">
        <v>171</v>
      </c>
      <c r="D22" s="111" t="s">
        <v>272</v>
      </c>
      <c r="E22" s="111">
        <v>1</v>
      </c>
      <c r="F22" s="100">
        <v>170000</v>
      </c>
      <c r="G22" s="111" t="s">
        <v>13</v>
      </c>
      <c r="H22" s="136" t="s">
        <v>431</v>
      </c>
      <c r="I22" s="112">
        <v>46235</v>
      </c>
      <c r="J22" s="94" t="s">
        <v>46</v>
      </c>
      <c r="K22" s="94" t="s">
        <v>51</v>
      </c>
      <c r="L22" s="94" t="s">
        <v>121</v>
      </c>
      <c r="M22" s="94" t="s">
        <v>25</v>
      </c>
      <c r="N22" s="94" t="s">
        <v>304</v>
      </c>
      <c r="O22" s="110" t="s">
        <v>313</v>
      </c>
      <c r="P22" s="111" t="s">
        <v>382</v>
      </c>
    </row>
    <row r="23" spans="1:16" ht="34.5" customHeight="1" x14ac:dyDescent="0.2">
      <c r="A23" s="89"/>
      <c r="B23" s="131" t="s">
        <v>400</v>
      </c>
      <c r="C23" s="111" t="s">
        <v>172</v>
      </c>
      <c r="D23" s="111" t="s">
        <v>272</v>
      </c>
      <c r="E23" s="111">
        <v>9</v>
      </c>
      <c r="F23" s="100">
        <v>1700</v>
      </c>
      <c r="G23" s="111" t="s">
        <v>13</v>
      </c>
      <c r="H23" s="136" t="s">
        <v>431</v>
      </c>
      <c r="I23" s="112">
        <v>46296</v>
      </c>
      <c r="J23" s="94" t="s">
        <v>46</v>
      </c>
      <c r="K23" s="94" t="s">
        <v>51</v>
      </c>
      <c r="L23" s="94" t="s">
        <v>111</v>
      </c>
      <c r="M23" s="94" t="s">
        <v>25</v>
      </c>
      <c r="N23" s="94" t="s">
        <v>304</v>
      </c>
      <c r="O23" s="110" t="s">
        <v>314</v>
      </c>
      <c r="P23" s="111" t="s">
        <v>383</v>
      </c>
    </row>
    <row r="24" spans="1:16" ht="70.5" customHeight="1" x14ac:dyDescent="0.2">
      <c r="A24" s="89"/>
      <c r="B24" s="131" t="s">
        <v>400</v>
      </c>
      <c r="C24" s="111" t="s">
        <v>173</v>
      </c>
      <c r="D24" s="111" t="s">
        <v>272</v>
      </c>
      <c r="E24" s="111">
        <v>5000</v>
      </c>
      <c r="F24" s="100">
        <v>3000</v>
      </c>
      <c r="G24" s="111" t="s">
        <v>13</v>
      </c>
      <c r="H24" s="136" t="s">
        <v>431</v>
      </c>
      <c r="I24" s="112">
        <v>46174</v>
      </c>
      <c r="J24" s="94" t="s">
        <v>46</v>
      </c>
      <c r="K24" s="94" t="s">
        <v>51</v>
      </c>
      <c r="L24" s="94" t="s">
        <v>113</v>
      </c>
      <c r="M24" s="94" t="s">
        <v>25</v>
      </c>
      <c r="N24" s="94" t="s">
        <v>304</v>
      </c>
      <c r="O24" s="111" t="s">
        <v>315</v>
      </c>
      <c r="P24" s="94"/>
    </row>
    <row r="25" spans="1:16" ht="68.25" customHeight="1" x14ac:dyDescent="0.2">
      <c r="A25" s="89"/>
      <c r="B25" s="131" t="s">
        <v>400</v>
      </c>
      <c r="C25" s="111" t="s">
        <v>174</v>
      </c>
      <c r="D25" s="111" t="s">
        <v>272</v>
      </c>
      <c r="E25" s="111">
        <v>3000</v>
      </c>
      <c r="F25" s="100">
        <v>5000</v>
      </c>
      <c r="G25" s="111" t="s">
        <v>13</v>
      </c>
      <c r="H25" s="136" t="s">
        <v>431</v>
      </c>
      <c r="I25" s="112">
        <v>46174</v>
      </c>
      <c r="J25" s="94" t="s">
        <v>46</v>
      </c>
      <c r="K25" s="94" t="s">
        <v>51</v>
      </c>
      <c r="L25" s="94" t="s">
        <v>113</v>
      </c>
      <c r="M25" s="94" t="s">
        <v>27</v>
      </c>
      <c r="N25" s="94" t="s">
        <v>304</v>
      </c>
      <c r="O25" s="111" t="s">
        <v>315</v>
      </c>
      <c r="P25" s="94"/>
    </row>
    <row r="26" spans="1:16" ht="34.5" customHeight="1" x14ac:dyDescent="0.2">
      <c r="A26" s="89"/>
      <c r="B26" s="131" t="s">
        <v>400</v>
      </c>
      <c r="C26" s="111" t="s">
        <v>175</v>
      </c>
      <c r="D26" s="111" t="s">
        <v>272</v>
      </c>
      <c r="E26" s="111">
        <v>3</v>
      </c>
      <c r="F26" s="100">
        <v>90000</v>
      </c>
      <c r="G26" s="111" t="s">
        <v>13</v>
      </c>
      <c r="H26" s="136" t="s">
        <v>431</v>
      </c>
      <c r="I26" s="112">
        <v>46296</v>
      </c>
      <c r="J26" s="94" t="s">
        <v>46</v>
      </c>
      <c r="K26" s="94" t="s">
        <v>51</v>
      </c>
      <c r="L26" s="94" t="s">
        <v>120</v>
      </c>
      <c r="M26" s="94" t="s">
        <v>25</v>
      </c>
      <c r="N26" s="94" t="s">
        <v>304</v>
      </c>
      <c r="O26" s="111" t="s">
        <v>316</v>
      </c>
      <c r="P26" s="111" t="s">
        <v>382</v>
      </c>
    </row>
    <row r="27" spans="1:16" ht="74.25" customHeight="1" x14ac:dyDescent="0.2">
      <c r="A27" s="89"/>
      <c r="B27" s="131" t="s">
        <v>400</v>
      </c>
      <c r="C27" s="94" t="s">
        <v>176</v>
      </c>
      <c r="D27" s="94" t="s">
        <v>272</v>
      </c>
      <c r="E27" s="94">
        <v>1</v>
      </c>
      <c r="F27" s="100">
        <v>153000</v>
      </c>
      <c r="G27" s="94" t="s">
        <v>13</v>
      </c>
      <c r="H27" s="136" t="s">
        <v>431</v>
      </c>
      <c r="I27" s="114">
        <v>46174</v>
      </c>
      <c r="J27" s="94" t="s">
        <v>46</v>
      </c>
      <c r="K27" s="94" t="s">
        <v>51</v>
      </c>
      <c r="L27" s="94" t="s">
        <v>120</v>
      </c>
      <c r="M27" s="94" t="s">
        <v>25</v>
      </c>
      <c r="N27" s="94" t="s">
        <v>304</v>
      </c>
      <c r="O27" s="115" t="s">
        <v>317</v>
      </c>
      <c r="P27" s="94" t="s">
        <v>382</v>
      </c>
    </row>
    <row r="28" spans="1:16" ht="42.75" customHeight="1" x14ac:dyDescent="0.2">
      <c r="A28" s="89"/>
      <c r="B28" s="131" t="s">
        <v>400</v>
      </c>
      <c r="C28" s="94" t="s">
        <v>177</v>
      </c>
      <c r="D28" s="94" t="s">
        <v>272</v>
      </c>
      <c r="E28" s="94">
        <v>500</v>
      </c>
      <c r="F28" s="100">
        <v>80000</v>
      </c>
      <c r="G28" s="94" t="s">
        <v>13</v>
      </c>
      <c r="H28" s="136" t="s">
        <v>431</v>
      </c>
      <c r="I28" s="114">
        <v>46296</v>
      </c>
      <c r="J28" s="94" t="s">
        <v>46</v>
      </c>
      <c r="K28" s="94" t="s">
        <v>51</v>
      </c>
      <c r="L28" s="94" t="s">
        <v>111</v>
      </c>
      <c r="M28" s="94" t="s">
        <v>25</v>
      </c>
      <c r="N28" s="94" t="s">
        <v>304</v>
      </c>
      <c r="O28" s="105" t="s">
        <v>318</v>
      </c>
      <c r="P28" s="94"/>
    </row>
    <row r="29" spans="1:16" ht="54" customHeight="1" x14ac:dyDescent="0.2">
      <c r="A29" s="89"/>
      <c r="B29" s="131" t="s">
        <v>401</v>
      </c>
      <c r="C29" s="94" t="s">
        <v>178</v>
      </c>
      <c r="D29" s="94" t="s">
        <v>272</v>
      </c>
      <c r="E29" s="116">
        <v>1</v>
      </c>
      <c r="F29" s="100">
        <v>235000</v>
      </c>
      <c r="G29" s="105" t="s">
        <v>13</v>
      </c>
      <c r="H29" s="136" t="s">
        <v>431</v>
      </c>
      <c r="I29" s="117">
        <v>46204</v>
      </c>
      <c r="J29" s="94" t="s">
        <v>46</v>
      </c>
      <c r="K29" s="94" t="s">
        <v>51</v>
      </c>
      <c r="L29" s="94" t="s">
        <v>121</v>
      </c>
      <c r="M29" s="94" t="s">
        <v>25</v>
      </c>
      <c r="N29" s="94" t="s">
        <v>304</v>
      </c>
      <c r="O29" s="94" t="s">
        <v>319</v>
      </c>
      <c r="P29" s="94"/>
    </row>
    <row r="30" spans="1:16" ht="51.75" customHeight="1" x14ac:dyDescent="0.2">
      <c r="A30" s="89"/>
      <c r="B30" s="131" t="s">
        <v>401</v>
      </c>
      <c r="C30" s="94" t="s">
        <v>179</v>
      </c>
      <c r="D30" s="94" t="s">
        <v>272</v>
      </c>
      <c r="E30" s="116">
        <v>1</v>
      </c>
      <c r="F30" s="100">
        <v>325000</v>
      </c>
      <c r="G30" s="105" t="s">
        <v>13</v>
      </c>
      <c r="H30" s="136" t="s">
        <v>431</v>
      </c>
      <c r="I30" s="117">
        <v>46204</v>
      </c>
      <c r="J30" s="94" t="s">
        <v>46</v>
      </c>
      <c r="K30" s="94" t="s">
        <v>51</v>
      </c>
      <c r="L30" s="94" t="s">
        <v>121</v>
      </c>
      <c r="M30" s="94" t="s">
        <v>25</v>
      </c>
      <c r="N30" s="94" t="s">
        <v>304</v>
      </c>
      <c r="O30" s="94" t="s">
        <v>320</v>
      </c>
      <c r="P30" s="94"/>
    </row>
    <row r="31" spans="1:16" ht="34.5" customHeight="1" x14ac:dyDescent="0.2">
      <c r="A31" s="89"/>
      <c r="B31" s="131" t="s">
        <v>401</v>
      </c>
      <c r="C31" s="94" t="s">
        <v>180</v>
      </c>
      <c r="D31" s="94" t="s">
        <v>272</v>
      </c>
      <c r="E31" s="94">
        <v>1</v>
      </c>
      <c r="F31" s="118">
        <v>10000</v>
      </c>
      <c r="G31" s="94" t="s">
        <v>13</v>
      </c>
      <c r="H31" s="136" t="s">
        <v>431</v>
      </c>
      <c r="I31" s="117">
        <v>46235</v>
      </c>
      <c r="J31" s="94" t="s">
        <v>47</v>
      </c>
      <c r="K31" s="94" t="s">
        <v>51</v>
      </c>
      <c r="L31" s="94" t="s">
        <v>131</v>
      </c>
      <c r="M31" s="94" t="s">
        <v>25</v>
      </c>
      <c r="N31" s="94" t="s">
        <v>304</v>
      </c>
      <c r="O31" s="94" t="s">
        <v>321</v>
      </c>
      <c r="P31" s="94"/>
    </row>
    <row r="32" spans="1:16" ht="34.5" customHeight="1" x14ac:dyDescent="0.2">
      <c r="A32" s="89"/>
      <c r="B32" s="131" t="s">
        <v>401</v>
      </c>
      <c r="C32" s="94" t="s">
        <v>181</v>
      </c>
      <c r="D32" s="94" t="s">
        <v>272</v>
      </c>
      <c r="E32" s="94">
        <v>1</v>
      </c>
      <c r="F32" s="118">
        <v>3000</v>
      </c>
      <c r="G32" s="94" t="s">
        <v>13</v>
      </c>
      <c r="H32" s="136" t="s">
        <v>431</v>
      </c>
      <c r="I32" s="117">
        <v>46235</v>
      </c>
      <c r="J32" s="94" t="s">
        <v>47</v>
      </c>
      <c r="K32" s="94" t="s">
        <v>51</v>
      </c>
      <c r="L32" s="94" t="s">
        <v>131</v>
      </c>
      <c r="M32" s="94" t="s">
        <v>25</v>
      </c>
      <c r="N32" s="94" t="s">
        <v>304</v>
      </c>
      <c r="O32" s="94" t="s">
        <v>322</v>
      </c>
      <c r="P32" s="94"/>
    </row>
    <row r="33" spans="1:16" ht="41.25" customHeight="1" x14ac:dyDescent="0.2">
      <c r="A33" s="89"/>
      <c r="B33" s="131" t="s">
        <v>401</v>
      </c>
      <c r="C33" s="94" t="s">
        <v>182</v>
      </c>
      <c r="D33" s="94" t="s">
        <v>272</v>
      </c>
      <c r="E33" s="94">
        <v>1</v>
      </c>
      <c r="F33" s="100">
        <v>40000</v>
      </c>
      <c r="G33" s="94" t="s">
        <v>13</v>
      </c>
      <c r="H33" s="136" t="s">
        <v>431</v>
      </c>
      <c r="I33" s="117">
        <v>46235</v>
      </c>
      <c r="J33" s="94" t="s">
        <v>46</v>
      </c>
      <c r="K33" s="94" t="s">
        <v>51</v>
      </c>
      <c r="L33" s="94" t="s">
        <v>111</v>
      </c>
      <c r="M33" s="94" t="s">
        <v>25</v>
      </c>
      <c r="N33" s="94" t="s">
        <v>304</v>
      </c>
      <c r="O33" s="94" t="s">
        <v>323</v>
      </c>
      <c r="P33" s="94"/>
    </row>
    <row r="34" spans="1:16" ht="34.5" customHeight="1" x14ac:dyDescent="0.2">
      <c r="A34" s="89"/>
      <c r="B34" s="131" t="s">
        <v>401</v>
      </c>
      <c r="C34" s="94" t="s">
        <v>183</v>
      </c>
      <c r="D34" s="94" t="s">
        <v>272</v>
      </c>
      <c r="E34" s="94">
        <v>1</v>
      </c>
      <c r="F34" s="100">
        <v>6345</v>
      </c>
      <c r="G34" s="94" t="s">
        <v>13</v>
      </c>
      <c r="H34" s="136" t="s">
        <v>430</v>
      </c>
      <c r="I34" s="117">
        <v>46082</v>
      </c>
      <c r="J34" s="94" t="s">
        <v>46</v>
      </c>
      <c r="K34" s="94" t="s">
        <v>51</v>
      </c>
      <c r="L34" s="94" t="s">
        <v>120</v>
      </c>
      <c r="M34" s="94" t="s">
        <v>25</v>
      </c>
      <c r="N34" s="94" t="s">
        <v>304</v>
      </c>
      <c r="O34" s="94" t="s">
        <v>324</v>
      </c>
      <c r="P34" s="94"/>
    </row>
    <row r="35" spans="1:16" ht="34.5" customHeight="1" x14ac:dyDescent="0.2">
      <c r="A35" s="89"/>
      <c r="B35" s="131" t="s">
        <v>401</v>
      </c>
      <c r="C35" s="94" t="s">
        <v>184</v>
      </c>
      <c r="D35" s="94" t="s">
        <v>272</v>
      </c>
      <c r="E35" s="94">
        <v>1</v>
      </c>
      <c r="F35" s="100">
        <v>10000</v>
      </c>
      <c r="G35" s="94" t="s">
        <v>13</v>
      </c>
      <c r="H35" s="136" t="s">
        <v>431</v>
      </c>
      <c r="I35" s="117">
        <v>46082</v>
      </c>
      <c r="J35" s="94" t="s">
        <v>46</v>
      </c>
      <c r="K35" s="94" t="s">
        <v>51</v>
      </c>
      <c r="L35" s="94" t="s">
        <v>111</v>
      </c>
      <c r="M35" s="94" t="s">
        <v>25</v>
      </c>
      <c r="N35" s="94" t="s">
        <v>304</v>
      </c>
      <c r="O35" s="94" t="s">
        <v>325</v>
      </c>
      <c r="P35" s="94"/>
    </row>
    <row r="36" spans="1:16" ht="34.5" customHeight="1" x14ac:dyDescent="0.2">
      <c r="A36" s="89"/>
      <c r="B36" s="131" t="s">
        <v>401</v>
      </c>
      <c r="C36" s="94" t="s">
        <v>185</v>
      </c>
      <c r="D36" s="94" t="s">
        <v>272</v>
      </c>
      <c r="E36" s="94">
        <v>300</v>
      </c>
      <c r="F36" s="100">
        <v>10000</v>
      </c>
      <c r="G36" s="94" t="s">
        <v>13</v>
      </c>
      <c r="H36" s="136" t="s">
        <v>431</v>
      </c>
      <c r="I36" s="117">
        <v>46235</v>
      </c>
      <c r="J36" s="94" t="s">
        <v>46</v>
      </c>
      <c r="K36" s="94" t="s">
        <v>51</v>
      </c>
      <c r="L36" s="94" t="s">
        <v>111</v>
      </c>
      <c r="M36" s="94" t="s">
        <v>25</v>
      </c>
      <c r="N36" s="94" t="s">
        <v>304</v>
      </c>
      <c r="O36" s="94" t="s">
        <v>326</v>
      </c>
      <c r="P36" s="94"/>
    </row>
    <row r="37" spans="1:16" ht="34.5" customHeight="1" x14ac:dyDescent="0.2">
      <c r="A37" s="89"/>
      <c r="B37" s="131" t="s">
        <v>402</v>
      </c>
      <c r="C37" s="111" t="s">
        <v>186</v>
      </c>
      <c r="D37" s="94" t="s">
        <v>272</v>
      </c>
      <c r="E37" s="119">
        <v>3</v>
      </c>
      <c r="F37" s="100">
        <v>50000</v>
      </c>
      <c r="G37" s="110" t="s">
        <v>289</v>
      </c>
      <c r="H37" s="136" t="s">
        <v>431</v>
      </c>
      <c r="I37" s="120">
        <v>46113</v>
      </c>
      <c r="J37" s="94" t="s">
        <v>46</v>
      </c>
      <c r="K37" s="94" t="s">
        <v>51</v>
      </c>
      <c r="L37" s="94" t="s">
        <v>121</v>
      </c>
      <c r="M37" s="94" t="s">
        <v>25</v>
      </c>
      <c r="N37" s="111" t="s">
        <v>305</v>
      </c>
      <c r="O37" s="111" t="s">
        <v>327</v>
      </c>
      <c r="P37" s="94"/>
    </row>
    <row r="38" spans="1:16" ht="34.5" customHeight="1" x14ac:dyDescent="0.2">
      <c r="A38" s="89"/>
      <c r="B38" s="131" t="s">
        <v>402</v>
      </c>
      <c r="C38" s="111" t="s">
        <v>187</v>
      </c>
      <c r="D38" s="94" t="s">
        <v>272</v>
      </c>
      <c r="E38" s="111">
        <v>1</v>
      </c>
      <c r="F38" s="121">
        <v>2000</v>
      </c>
      <c r="G38" s="111" t="s">
        <v>289</v>
      </c>
      <c r="H38" s="136" t="s">
        <v>431</v>
      </c>
      <c r="I38" s="120">
        <v>46054</v>
      </c>
      <c r="J38" s="94" t="s">
        <v>47</v>
      </c>
      <c r="K38" s="94" t="s">
        <v>51</v>
      </c>
      <c r="L38" s="94" t="s">
        <v>121</v>
      </c>
      <c r="M38" s="94" t="s">
        <v>25</v>
      </c>
      <c r="N38" s="111" t="s">
        <v>305</v>
      </c>
      <c r="O38" s="111" t="s">
        <v>328</v>
      </c>
      <c r="P38" s="94"/>
    </row>
    <row r="39" spans="1:16" ht="35.25" customHeight="1" x14ac:dyDescent="0.2">
      <c r="A39" s="89"/>
      <c r="B39" s="131" t="s">
        <v>403</v>
      </c>
      <c r="C39" s="111" t="s">
        <v>188</v>
      </c>
      <c r="D39" s="111" t="s">
        <v>273</v>
      </c>
      <c r="E39" s="119">
        <v>1</v>
      </c>
      <c r="F39" s="122">
        <v>7359376.2000000002</v>
      </c>
      <c r="G39" s="111" t="s">
        <v>13</v>
      </c>
      <c r="H39" s="136" t="s">
        <v>431</v>
      </c>
      <c r="I39" s="112">
        <v>46023</v>
      </c>
      <c r="J39" s="94" t="s">
        <v>46</v>
      </c>
      <c r="K39" s="94" t="s">
        <v>51</v>
      </c>
      <c r="L39" s="94" t="s">
        <v>118</v>
      </c>
      <c r="M39" s="94" t="s">
        <v>25</v>
      </c>
      <c r="N39" s="111" t="s">
        <v>306</v>
      </c>
      <c r="O39" s="111" t="s">
        <v>329</v>
      </c>
      <c r="P39" s="123"/>
    </row>
    <row r="40" spans="1:16" ht="75.75" customHeight="1" x14ac:dyDescent="0.2">
      <c r="A40" s="89"/>
      <c r="B40" s="131" t="s">
        <v>403</v>
      </c>
      <c r="C40" s="111" t="s">
        <v>189</v>
      </c>
      <c r="D40" s="111" t="s">
        <v>274</v>
      </c>
      <c r="E40" s="119">
        <v>172</v>
      </c>
      <c r="F40" s="100">
        <v>22910.400000000001</v>
      </c>
      <c r="G40" s="111" t="s">
        <v>13</v>
      </c>
      <c r="H40" s="136" t="s">
        <v>430</v>
      </c>
      <c r="I40" s="112">
        <v>46082</v>
      </c>
      <c r="J40" s="94" t="s">
        <v>46</v>
      </c>
      <c r="K40" s="94" t="s">
        <v>51</v>
      </c>
      <c r="L40" s="94" t="s">
        <v>117</v>
      </c>
      <c r="M40" s="94" t="s">
        <v>25</v>
      </c>
      <c r="N40" s="111" t="s">
        <v>306</v>
      </c>
      <c r="O40" s="111" t="s">
        <v>330</v>
      </c>
      <c r="P40" s="105"/>
    </row>
    <row r="41" spans="1:16" ht="79.5" customHeight="1" x14ac:dyDescent="0.2">
      <c r="A41" s="89"/>
      <c r="B41" s="131" t="s">
        <v>403</v>
      </c>
      <c r="C41" s="111" t="s">
        <v>190</v>
      </c>
      <c r="D41" s="111" t="s">
        <v>275</v>
      </c>
      <c r="E41" s="119">
        <v>12</v>
      </c>
      <c r="F41" s="100">
        <v>1000000</v>
      </c>
      <c r="G41" s="111" t="s">
        <v>13</v>
      </c>
      <c r="H41" s="136" t="s">
        <v>430</v>
      </c>
      <c r="I41" s="112">
        <v>46143</v>
      </c>
      <c r="J41" s="94" t="s">
        <v>46</v>
      </c>
      <c r="K41" s="94" t="s">
        <v>51</v>
      </c>
      <c r="L41" s="94" t="s">
        <v>101</v>
      </c>
      <c r="M41" s="94" t="s">
        <v>25</v>
      </c>
      <c r="N41" s="111" t="s">
        <v>306</v>
      </c>
      <c r="O41" s="124" t="s">
        <v>331</v>
      </c>
      <c r="P41" s="105"/>
    </row>
    <row r="42" spans="1:16" ht="37.5" customHeight="1" x14ac:dyDescent="0.2">
      <c r="A42" s="89"/>
      <c r="B42" s="130" t="s">
        <v>405</v>
      </c>
      <c r="C42" s="94" t="s">
        <v>222</v>
      </c>
      <c r="D42" s="94" t="s">
        <v>272</v>
      </c>
      <c r="E42" s="116">
        <v>40</v>
      </c>
      <c r="F42" s="100">
        <v>47232</v>
      </c>
      <c r="G42" s="105" t="s">
        <v>13</v>
      </c>
      <c r="H42" s="136" t="s">
        <v>430</v>
      </c>
      <c r="I42" s="94" t="s">
        <v>300</v>
      </c>
      <c r="J42" s="94" t="s">
        <v>46</v>
      </c>
      <c r="K42" s="94" t="s">
        <v>51</v>
      </c>
      <c r="L42" s="94" t="s">
        <v>117</v>
      </c>
      <c r="M42" s="94" t="s">
        <v>25</v>
      </c>
      <c r="N42" s="105" t="s">
        <v>306</v>
      </c>
      <c r="O42" s="94" t="s">
        <v>340</v>
      </c>
      <c r="P42" s="94" t="s">
        <v>384</v>
      </c>
    </row>
    <row r="43" spans="1:16" ht="39.75" customHeight="1" x14ac:dyDescent="0.2">
      <c r="A43" s="89"/>
      <c r="B43" s="130" t="s">
        <v>405</v>
      </c>
      <c r="C43" s="94" t="s">
        <v>223</v>
      </c>
      <c r="D43" s="94" t="s">
        <v>272</v>
      </c>
      <c r="E43" s="94">
        <v>40</v>
      </c>
      <c r="F43" s="100">
        <v>6528</v>
      </c>
      <c r="G43" s="113" t="s">
        <v>13</v>
      </c>
      <c r="H43" s="136" t="s">
        <v>430</v>
      </c>
      <c r="I43" s="94" t="s">
        <v>300</v>
      </c>
      <c r="J43" s="94" t="s">
        <v>46</v>
      </c>
      <c r="K43" s="94" t="s">
        <v>51</v>
      </c>
      <c r="L43" s="94" t="s">
        <v>117</v>
      </c>
      <c r="M43" s="94" t="s">
        <v>25</v>
      </c>
      <c r="N43" s="105" t="s">
        <v>306</v>
      </c>
      <c r="O43" s="94" t="s">
        <v>340</v>
      </c>
      <c r="P43" s="94" t="s">
        <v>385</v>
      </c>
    </row>
    <row r="44" spans="1:16" ht="75" customHeight="1" x14ac:dyDescent="0.2">
      <c r="A44" s="89"/>
      <c r="B44" s="130" t="s">
        <v>405</v>
      </c>
      <c r="C44" s="94" t="s">
        <v>224</v>
      </c>
      <c r="D44" s="94" t="s">
        <v>272</v>
      </c>
      <c r="E44" s="94">
        <v>2</v>
      </c>
      <c r="F44" s="100">
        <v>3945.6</v>
      </c>
      <c r="G44" s="94" t="s">
        <v>13</v>
      </c>
      <c r="H44" s="136" t="s">
        <v>431</v>
      </c>
      <c r="I44" s="94" t="s">
        <v>301</v>
      </c>
      <c r="J44" s="94" t="s">
        <v>46</v>
      </c>
      <c r="K44" s="94" t="s">
        <v>51</v>
      </c>
      <c r="L44" s="94" t="s">
        <v>120</v>
      </c>
      <c r="M44" s="94" t="s">
        <v>25</v>
      </c>
      <c r="N44" s="105" t="s">
        <v>306</v>
      </c>
      <c r="O44" s="94" t="s">
        <v>341</v>
      </c>
      <c r="P44" s="94" t="s">
        <v>386</v>
      </c>
    </row>
    <row r="45" spans="1:16" ht="44.25" customHeight="1" x14ac:dyDescent="0.2">
      <c r="A45" s="89"/>
      <c r="B45" s="130" t="s">
        <v>405</v>
      </c>
      <c r="C45" s="102" t="s">
        <v>225</v>
      </c>
      <c r="D45" s="94" t="s">
        <v>272</v>
      </c>
      <c r="E45" s="94">
        <v>1</v>
      </c>
      <c r="F45" s="100">
        <v>38400</v>
      </c>
      <c r="G45" s="94" t="s">
        <v>13</v>
      </c>
      <c r="H45" s="136" t="s">
        <v>431</v>
      </c>
      <c r="I45" s="94" t="s">
        <v>300</v>
      </c>
      <c r="J45" s="94" t="s">
        <v>46</v>
      </c>
      <c r="K45" s="94" t="s">
        <v>51</v>
      </c>
      <c r="L45" s="94" t="s">
        <v>117</v>
      </c>
      <c r="M45" s="94" t="s">
        <v>25</v>
      </c>
      <c r="N45" s="105" t="s">
        <v>306</v>
      </c>
      <c r="O45" s="94" t="s">
        <v>342</v>
      </c>
      <c r="P45" s="94" t="s">
        <v>387</v>
      </c>
    </row>
    <row r="46" spans="1:16" ht="68.25" customHeight="1" x14ac:dyDescent="0.2">
      <c r="A46" s="89"/>
      <c r="B46" s="130" t="s">
        <v>405</v>
      </c>
      <c r="C46" s="94" t="s">
        <v>226</v>
      </c>
      <c r="D46" s="94" t="s">
        <v>272</v>
      </c>
      <c r="E46" s="94">
        <v>1</v>
      </c>
      <c r="F46" s="100">
        <v>30000</v>
      </c>
      <c r="G46" s="94" t="s">
        <v>13</v>
      </c>
      <c r="H46" s="136" t="s">
        <v>430</v>
      </c>
      <c r="I46" s="94" t="s">
        <v>302</v>
      </c>
      <c r="J46" s="94" t="s">
        <v>46</v>
      </c>
      <c r="K46" s="94" t="s">
        <v>51</v>
      </c>
      <c r="L46" s="94" t="s">
        <v>121</v>
      </c>
      <c r="M46" s="94" t="s">
        <v>25</v>
      </c>
      <c r="N46" s="105" t="s">
        <v>306</v>
      </c>
      <c r="O46" s="94" t="s">
        <v>343</v>
      </c>
      <c r="P46" s="94" t="s">
        <v>388</v>
      </c>
    </row>
    <row r="47" spans="1:16" ht="70.5" customHeight="1" x14ac:dyDescent="0.2">
      <c r="A47" s="89"/>
      <c r="B47" s="130" t="s">
        <v>405</v>
      </c>
      <c r="C47" s="94" t="s">
        <v>228</v>
      </c>
      <c r="D47" s="94" t="s">
        <v>272</v>
      </c>
      <c r="E47" s="94">
        <v>1</v>
      </c>
      <c r="F47" s="100">
        <v>978931.08</v>
      </c>
      <c r="G47" s="94" t="s">
        <v>13</v>
      </c>
      <c r="H47" s="136" t="s">
        <v>430</v>
      </c>
      <c r="I47" s="94" t="s">
        <v>302</v>
      </c>
      <c r="J47" s="94" t="s">
        <v>46</v>
      </c>
      <c r="K47" s="94" t="s">
        <v>51</v>
      </c>
      <c r="L47" s="94" t="s">
        <v>121</v>
      </c>
      <c r="M47" s="94" t="s">
        <v>25</v>
      </c>
      <c r="N47" s="105" t="s">
        <v>306</v>
      </c>
      <c r="O47" s="94" t="s">
        <v>345</v>
      </c>
      <c r="P47" s="94" t="s">
        <v>390</v>
      </c>
    </row>
    <row r="48" spans="1:16" x14ac:dyDescent="0.2">
      <c r="A48" s="125"/>
      <c r="B48" s="196" t="s">
        <v>414</v>
      </c>
      <c r="C48" s="197"/>
      <c r="D48" s="197"/>
      <c r="E48" s="198"/>
      <c r="F48" s="126">
        <f>SUM(F49:F76)</f>
        <v>663300</v>
      </c>
      <c r="G48" s="180"/>
      <c r="H48" s="181"/>
      <c r="I48" s="181"/>
      <c r="J48" s="181"/>
      <c r="K48" s="181"/>
      <c r="L48" s="181"/>
      <c r="M48" s="181"/>
      <c r="N48" s="181"/>
      <c r="O48" s="181"/>
      <c r="P48" s="182"/>
    </row>
    <row r="49" spans="1:16" ht="46.5" customHeight="1" x14ac:dyDescent="0.2">
      <c r="A49" s="75"/>
      <c r="B49" s="88" t="s">
        <v>400</v>
      </c>
      <c r="C49" s="30" t="s">
        <v>229</v>
      </c>
      <c r="D49" s="30" t="s">
        <v>272</v>
      </c>
      <c r="E49" s="30">
        <v>12</v>
      </c>
      <c r="F49" s="31">
        <v>4000</v>
      </c>
      <c r="G49" s="30" t="s">
        <v>12</v>
      </c>
      <c r="H49" s="136" t="s">
        <v>431</v>
      </c>
      <c r="I49" s="33">
        <v>46357</v>
      </c>
      <c r="J49" s="34" t="s">
        <v>46</v>
      </c>
      <c r="K49" s="34" t="s">
        <v>51</v>
      </c>
      <c r="L49" s="34" t="s">
        <v>117</v>
      </c>
      <c r="M49" s="34" t="s">
        <v>25</v>
      </c>
      <c r="N49" s="30" t="s">
        <v>306</v>
      </c>
      <c r="O49" s="29" t="s">
        <v>346</v>
      </c>
      <c r="P49" s="30" t="s">
        <v>382</v>
      </c>
    </row>
    <row r="50" spans="1:16" ht="122.25" customHeight="1" x14ac:dyDescent="0.2">
      <c r="A50" s="75"/>
      <c r="B50" s="88" t="s">
        <v>400</v>
      </c>
      <c r="C50" s="30" t="s">
        <v>230</v>
      </c>
      <c r="D50" s="30" t="s">
        <v>272</v>
      </c>
      <c r="E50" s="30">
        <v>1000</v>
      </c>
      <c r="F50" s="31">
        <v>2000</v>
      </c>
      <c r="G50" s="30" t="s">
        <v>12</v>
      </c>
      <c r="H50" s="136" t="s">
        <v>431</v>
      </c>
      <c r="I50" s="33">
        <v>46174</v>
      </c>
      <c r="J50" s="34" t="s">
        <v>46</v>
      </c>
      <c r="K50" s="34" t="s">
        <v>51</v>
      </c>
      <c r="L50" s="34" t="s">
        <v>111</v>
      </c>
      <c r="M50" s="34" t="s">
        <v>25</v>
      </c>
      <c r="N50" s="30" t="s">
        <v>306</v>
      </c>
      <c r="O50" s="30" t="s">
        <v>347</v>
      </c>
      <c r="P50" s="38"/>
    </row>
    <row r="51" spans="1:16" ht="50.25" customHeight="1" x14ac:dyDescent="0.2">
      <c r="A51" s="75"/>
      <c r="B51" s="88" t="s">
        <v>400</v>
      </c>
      <c r="C51" s="30" t="s">
        <v>231</v>
      </c>
      <c r="D51" s="30" t="s">
        <v>272</v>
      </c>
      <c r="E51" s="30">
        <v>500</v>
      </c>
      <c r="F51" s="31">
        <v>80000</v>
      </c>
      <c r="G51" s="30" t="s">
        <v>12</v>
      </c>
      <c r="H51" s="136" t="s">
        <v>431</v>
      </c>
      <c r="I51" s="33">
        <v>46296</v>
      </c>
      <c r="J51" s="34" t="s">
        <v>46</v>
      </c>
      <c r="K51" s="34" t="s">
        <v>51</v>
      </c>
      <c r="L51" s="34" t="s">
        <v>113</v>
      </c>
      <c r="M51" s="34" t="s">
        <v>25</v>
      </c>
      <c r="N51" s="30" t="s">
        <v>306</v>
      </c>
      <c r="O51" s="30" t="s">
        <v>348</v>
      </c>
      <c r="P51" s="38"/>
    </row>
    <row r="52" spans="1:16" ht="61.5" customHeight="1" x14ac:dyDescent="0.2">
      <c r="A52" s="75"/>
      <c r="B52" s="88" t="s">
        <v>400</v>
      </c>
      <c r="C52" s="34" t="s">
        <v>232</v>
      </c>
      <c r="D52" s="34" t="s">
        <v>272</v>
      </c>
      <c r="E52" s="34">
        <v>1</v>
      </c>
      <c r="F52" s="31">
        <v>4000</v>
      </c>
      <c r="G52" s="34" t="s">
        <v>12</v>
      </c>
      <c r="H52" s="136" t="s">
        <v>431</v>
      </c>
      <c r="I52" s="36">
        <v>46143</v>
      </c>
      <c r="J52" s="34" t="s">
        <v>46</v>
      </c>
      <c r="K52" s="34" t="s">
        <v>51</v>
      </c>
      <c r="L52" s="34" t="s">
        <v>121</v>
      </c>
      <c r="M52" s="34" t="s">
        <v>25</v>
      </c>
      <c r="N52" s="30" t="s">
        <v>306</v>
      </c>
      <c r="O52" s="34" t="s">
        <v>349</v>
      </c>
      <c r="P52" s="38"/>
    </row>
    <row r="53" spans="1:16" ht="222" customHeight="1" x14ac:dyDescent="0.2">
      <c r="A53" s="75"/>
      <c r="B53" s="88" t="s">
        <v>400</v>
      </c>
      <c r="C53" s="30" t="s">
        <v>233</v>
      </c>
      <c r="D53" s="30" t="s">
        <v>272</v>
      </c>
      <c r="E53" s="30">
        <v>1</v>
      </c>
      <c r="F53" s="82">
        <v>18000</v>
      </c>
      <c r="G53" s="30" t="s">
        <v>12</v>
      </c>
      <c r="H53" s="136" t="s">
        <v>431</v>
      </c>
      <c r="I53" s="33">
        <v>46266</v>
      </c>
      <c r="J53" s="34" t="s">
        <v>47</v>
      </c>
      <c r="K53" s="34" t="s">
        <v>51</v>
      </c>
      <c r="L53" s="34" t="s">
        <v>131</v>
      </c>
      <c r="M53" s="34" t="s">
        <v>25</v>
      </c>
      <c r="N53" s="34" t="s">
        <v>304</v>
      </c>
      <c r="O53" s="29" t="s">
        <v>350</v>
      </c>
      <c r="P53" s="34"/>
    </row>
    <row r="54" spans="1:16" ht="51.75" customHeight="1" x14ac:dyDescent="0.2">
      <c r="A54" s="75"/>
      <c r="B54" s="88" t="s">
        <v>400</v>
      </c>
      <c r="C54" s="34" t="s">
        <v>234</v>
      </c>
      <c r="D54" s="34" t="s">
        <v>272</v>
      </c>
      <c r="E54" s="34">
        <v>1</v>
      </c>
      <c r="F54" s="31">
        <v>134000</v>
      </c>
      <c r="G54" s="34" t="s">
        <v>12</v>
      </c>
      <c r="H54" s="136" t="s">
        <v>431</v>
      </c>
      <c r="I54" s="36">
        <v>46296</v>
      </c>
      <c r="J54" s="34" t="s">
        <v>46</v>
      </c>
      <c r="K54" s="34" t="s">
        <v>51</v>
      </c>
      <c r="L54" s="34" t="s">
        <v>120</v>
      </c>
      <c r="M54" s="34" t="s">
        <v>25</v>
      </c>
      <c r="N54" s="34" t="s">
        <v>304</v>
      </c>
      <c r="O54" s="37" t="s">
        <v>351</v>
      </c>
      <c r="P54" s="34" t="s">
        <v>382</v>
      </c>
    </row>
    <row r="55" spans="1:16" ht="51.75" customHeight="1" x14ac:dyDescent="0.2">
      <c r="A55" s="75"/>
      <c r="B55" s="88" t="s">
        <v>401</v>
      </c>
      <c r="C55" s="38" t="s">
        <v>235</v>
      </c>
      <c r="D55" s="38" t="s">
        <v>272</v>
      </c>
      <c r="E55" s="38">
        <v>2</v>
      </c>
      <c r="F55" s="86">
        <v>60000</v>
      </c>
      <c r="G55" s="38" t="s">
        <v>12</v>
      </c>
      <c r="H55" s="136" t="s">
        <v>431</v>
      </c>
      <c r="I55" s="66">
        <v>46235</v>
      </c>
      <c r="J55" s="34" t="s">
        <v>47</v>
      </c>
      <c r="K55" s="34" t="s">
        <v>51</v>
      </c>
      <c r="L55" s="34" t="s">
        <v>131</v>
      </c>
      <c r="M55" s="34" t="s">
        <v>25</v>
      </c>
      <c r="N55" s="30" t="s">
        <v>306</v>
      </c>
      <c r="O55" s="34" t="s">
        <v>352</v>
      </c>
      <c r="P55" s="38"/>
    </row>
    <row r="56" spans="1:16" ht="47.25" customHeight="1" x14ac:dyDescent="0.2">
      <c r="A56" s="75"/>
      <c r="B56" s="88" t="s">
        <v>401</v>
      </c>
      <c r="C56" s="38" t="s">
        <v>236</v>
      </c>
      <c r="D56" s="38" t="s">
        <v>284</v>
      </c>
      <c r="E56" s="38">
        <v>20</v>
      </c>
      <c r="F56" s="86">
        <v>14000</v>
      </c>
      <c r="G56" s="38" t="s">
        <v>12</v>
      </c>
      <c r="H56" s="136" t="s">
        <v>431</v>
      </c>
      <c r="I56" s="66">
        <v>46235</v>
      </c>
      <c r="J56" s="34" t="s">
        <v>47</v>
      </c>
      <c r="K56" s="34" t="s">
        <v>51</v>
      </c>
      <c r="L56" s="34" t="s">
        <v>131</v>
      </c>
      <c r="M56" s="34" t="s">
        <v>25</v>
      </c>
      <c r="N56" s="30" t="s">
        <v>306</v>
      </c>
      <c r="O56" s="34" t="s">
        <v>353</v>
      </c>
      <c r="P56" s="38"/>
    </row>
    <row r="57" spans="1:16" ht="56.25" customHeight="1" x14ac:dyDescent="0.2">
      <c r="A57" s="75"/>
      <c r="B57" s="88" t="s">
        <v>401</v>
      </c>
      <c r="C57" s="34" t="s">
        <v>237</v>
      </c>
      <c r="D57" s="34" t="s">
        <v>272</v>
      </c>
      <c r="E57" s="67">
        <v>1000</v>
      </c>
      <c r="F57" s="31">
        <v>6000</v>
      </c>
      <c r="G57" s="34" t="s">
        <v>12</v>
      </c>
      <c r="H57" s="136" t="s">
        <v>431</v>
      </c>
      <c r="I57" s="40">
        <v>46235</v>
      </c>
      <c r="J57" s="34" t="s">
        <v>46</v>
      </c>
      <c r="K57" s="34" t="s">
        <v>51</v>
      </c>
      <c r="L57" s="34" t="s">
        <v>111</v>
      </c>
      <c r="M57" s="34" t="s">
        <v>25</v>
      </c>
      <c r="N57" s="30" t="s">
        <v>306</v>
      </c>
      <c r="O57" s="34" t="s">
        <v>354</v>
      </c>
      <c r="P57" s="38"/>
    </row>
    <row r="58" spans="1:16" ht="51" customHeight="1" x14ac:dyDescent="0.2">
      <c r="A58" s="75"/>
      <c r="B58" s="88" t="s">
        <v>401</v>
      </c>
      <c r="C58" s="34" t="s">
        <v>238</v>
      </c>
      <c r="D58" s="34" t="s">
        <v>272</v>
      </c>
      <c r="E58" s="34">
        <v>1</v>
      </c>
      <c r="F58" s="83">
        <v>1500</v>
      </c>
      <c r="G58" s="34" t="s">
        <v>12</v>
      </c>
      <c r="H58" s="136" t="s">
        <v>431</v>
      </c>
      <c r="I58" s="40">
        <v>46235</v>
      </c>
      <c r="J58" s="34" t="s">
        <v>47</v>
      </c>
      <c r="K58" s="34" t="s">
        <v>51</v>
      </c>
      <c r="L58" s="34" t="s">
        <v>131</v>
      </c>
      <c r="M58" s="34" t="s">
        <v>25</v>
      </c>
      <c r="N58" s="30" t="s">
        <v>306</v>
      </c>
      <c r="O58" s="34" t="s">
        <v>355</v>
      </c>
      <c r="P58" s="38"/>
    </row>
    <row r="59" spans="1:16" ht="42" customHeight="1" x14ac:dyDescent="0.2">
      <c r="A59" s="75"/>
      <c r="B59" s="88" t="s">
        <v>401</v>
      </c>
      <c r="C59" s="34" t="s">
        <v>239</v>
      </c>
      <c r="D59" s="34" t="s">
        <v>272</v>
      </c>
      <c r="E59" s="34">
        <v>1</v>
      </c>
      <c r="F59" s="83">
        <v>7500</v>
      </c>
      <c r="G59" s="34" t="s">
        <v>12</v>
      </c>
      <c r="H59" s="136" t="s">
        <v>431</v>
      </c>
      <c r="I59" s="40">
        <v>46235</v>
      </c>
      <c r="J59" s="34" t="s">
        <v>47</v>
      </c>
      <c r="K59" s="34" t="s">
        <v>51</v>
      </c>
      <c r="L59" s="34" t="s">
        <v>131</v>
      </c>
      <c r="M59" s="34" t="s">
        <v>25</v>
      </c>
      <c r="N59" s="30" t="s">
        <v>306</v>
      </c>
      <c r="O59" s="34" t="s">
        <v>356</v>
      </c>
      <c r="P59" s="38"/>
    </row>
    <row r="60" spans="1:16" ht="51.75" customHeight="1" x14ac:dyDescent="0.2">
      <c r="A60" s="75"/>
      <c r="B60" s="88" t="s">
        <v>401</v>
      </c>
      <c r="C60" s="34" t="s">
        <v>240</v>
      </c>
      <c r="D60" s="34" t="s">
        <v>272</v>
      </c>
      <c r="E60" s="34">
        <v>300</v>
      </c>
      <c r="F60" s="31">
        <v>10000</v>
      </c>
      <c r="G60" s="34" t="s">
        <v>12</v>
      </c>
      <c r="H60" s="136" t="s">
        <v>431</v>
      </c>
      <c r="I60" s="40">
        <v>46235</v>
      </c>
      <c r="J60" s="34" t="s">
        <v>46</v>
      </c>
      <c r="K60" s="34" t="s">
        <v>51</v>
      </c>
      <c r="L60" s="34" t="s">
        <v>111</v>
      </c>
      <c r="M60" s="34" t="s">
        <v>25</v>
      </c>
      <c r="N60" s="30" t="s">
        <v>306</v>
      </c>
      <c r="O60" s="34" t="s">
        <v>357</v>
      </c>
      <c r="P60" s="38"/>
    </row>
    <row r="61" spans="1:16" ht="40.5" customHeight="1" x14ac:dyDescent="0.2">
      <c r="A61" s="75"/>
      <c r="B61" s="88" t="s">
        <v>401</v>
      </c>
      <c r="C61" s="34" t="s">
        <v>241</v>
      </c>
      <c r="D61" s="34" t="s">
        <v>272</v>
      </c>
      <c r="E61" s="34">
        <v>10</v>
      </c>
      <c r="F61" s="31">
        <v>700</v>
      </c>
      <c r="G61" s="34" t="s">
        <v>12</v>
      </c>
      <c r="H61" s="136" t="s">
        <v>431</v>
      </c>
      <c r="I61" s="40">
        <v>46082</v>
      </c>
      <c r="J61" s="34" t="s">
        <v>46</v>
      </c>
      <c r="K61" s="34" t="s">
        <v>51</v>
      </c>
      <c r="L61" s="34" t="s">
        <v>111</v>
      </c>
      <c r="M61" s="34" t="s">
        <v>25</v>
      </c>
      <c r="N61" s="30" t="s">
        <v>306</v>
      </c>
      <c r="O61" s="34" t="s">
        <v>358</v>
      </c>
      <c r="P61" s="38"/>
    </row>
    <row r="62" spans="1:16" ht="42.75" customHeight="1" x14ac:dyDescent="0.2">
      <c r="A62" s="75"/>
      <c r="B62" s="88" t="s">
        <v>401</v>
      </c>
      <c r="C62" s="34" t="s">
        <v>242</v>
      </c>
      <c r="D62" s="34" t="s">
        <v>285</v>
      </c>
      <c r="E62" s="34">
        <v>12</v>
      </c>
      <c r="F62" s="31">
        <v>6000</v>
      </c>
      <c r="G62" s="34" t="s">
        <v>12</v>
      </c>
      <c r="H62" s="136" t="s">
        <v>431</v>
      </c>
      <c r="I62" s="40">
        <v>46082</v>
      </c>
      <c r="J62" s="34" t="s">
        <v>46</v>
      </c>
      <c r="K62" s="34" t="s">
        <v>51</v>
      </c>
      <c r="L62" s="34" t="s">
        <v>120</v>
      </c>
      <c r="M62" s="34" t="s">
        <v>25</v>
      </c>
      <c r="N62" s="30" t="s">
        <v>306</v>
      </c>
      <c r="O62" s="34" t="s">
        <v>359</v>
      </c>
      <c r="P62" s="38"/>
    </row>
    <row r="63" spans="1:16" ht="38.25" customHeight="1" x14ac:dyDescent="0.2">
      <c r="A63" s="75"/>
      <c r="B63" s="88" t="s">
        <v>401</v>
      </c>
      <c r="C63" s="34" t="s">
        <v>243</v>
      </c>
      <c r="D63" s="38" t="s">
        <v>272</v>
      </c>
      <c r="E63" s="38">
        <v>2500</v>
      </c>
      <c r="F63" s="68">
        <v>23000</v>
      </c>
      <c r="G63" s="38" t="s">
        <v>12</v>
      </c>
      <c r="H63" s="136" t="s">
        <v>431</v>
      </c>
      <c r="I63" s="66">
        <v>46235</v>
      </c>
      <c r="J63" s="34" t="s">
        <v>46</v>
      </c>
      <c r="K63" s="34" t="s">
        <v>51</v>
      </c>
      <c r="L63" s="34" t="s">
        <v>111</v>
      </c>
      <c r="M63" s="34" t="s">
        <v>25</v>
      </c>
      <c r="N63" s="30" t="s">
        <v>306</v>
      </c>
      <c r="O63" s="34" t="s">
        <v>360</v>
      </c>
      <c r="P63" s="38"/>
    </row>
    <row r="64" spans="1:16" ht="38.25" customHeight="1" x14ac:dyDescent="0.2">
      <c r="A64" s="75"/>
      <c r="B64" s="88" t="s">
        <v>402</v>
      </c>
      <c r="C64" s="30" t="s">
        <v>244</v>
      </c>
      <c r="D64" s="34" t="s">
        <v>272</v>
      </c>
      <c r="E64" s="30">
        <v>1</v>
      </c>
      <c r="F64" s="31">
        <v>50000</v>
      </c>
      <c r="G64" s="30" t="s">
        <v>290</v>
      </c>
      <c r="H64" s="136" t="s">
        <v>431</v>
      </c>
      <c r="I64" s="43">
        <v>46296</v>
      </c>
      <c r="J64" s="34" t="s">
        <v>46</v>
      </c>
      <c r="K64" s="34" t="s">
        <v>51</v>
      </c>
      <c r="L64" s="34" t="s">
        <v>121</v>
      </c>
      <c r="M64" s="34" t="s">
        <v>25</v>
      </c>
      <c r="N64" s="30" t="s">
        <v>306</v>
      </c>
      <c r="O64" s="30" t="s">
        <v>361</v>
      </c>
      <c r="P64" s="38"/>
    </row>
    <row r="65" spans="1:16" ht="33" customHeight="1" x14ac:dyDescent="0.2">
      <c r="A65" s="75"/>
      <c r="B65" s="88" t="s">
        <v>402</v>
      </c>
      <c r="C65" s="30" t="s">
        <v>245</v>
      </c>
      <c r="D65" s="34" t="s">
        <v>272</v>
      </c>
      <c r="E65" s="30">
        <v>1</v>
      </c>
      <c r="F65" s="82">
        <v>15000</v>
      </c>
      <c r="G65" s="30" t="s">
        <v>290</v>
      </c>
      <c r="H65" s="136" t="s">
        <v>431</v>
      </c>
      <c r="I65" s="43">
        <v>46204</v>
      </c>
      <c r="J65" s="34" t="s">
        <v>47</v>
      </c>
      <c r="K65" s="34" t="s">
        <v>51</v>
      </c>
      <c r="L65" s="34" t="s">
        <v>131</v>
      </c>
      <c r="M65" s="34" t="s">
        <v>25</v>
      </c>
      <c r="N65" s="30" t="s">
        <v>306</v>
      </c>
      <c r="O65" s="30" t="s">
        <v>362</v>
      </c>
      <c r="P65" s="38"/>
    </row>
    <row r="66" spans="1:16" ht="30.75" customHeight="1" x14ac:dyDescent="0.2">
      <c r="A66" s="75"/>
      <c r="B66" s="88" t="s">
        <v>402</v>
      </c>
      <c r="C66" s="30" t="s">
        <v>246</v>
      </c>
      <c r="D66" s="34" t="s">
        <v>272</v>
      </c>
      <c r="E66" s="30">
        <v>1</v>
      </c>
      <c r="F66" s="31">
        <v>80000</v>
      </c>
      <c r="G66" s="30" t="s">
        <v>290</v>
      </c>
      <c r="H66" s="136" t="s">
        <v>431</v>
      </c>
      <c r="I66" s="43">
        <v>46235</v>
      </c>
      <c r="J66" s="34" t="s">
        <v>46</v>
      </c>
      <c r="K66" s="34" t="s">
        <v>51</v>
      </c>
      <c r="L66" s="34" t="s">
        <v>131</v>
      </c>
      <c r="M66" s="34" t="s">
        <v>25</v>
      </c>
      <c r="N66" s="30" t="s">
        <v>306</v>
      </c>
      <c r="O66" s="30" t="s">
        <v>363</v>
      </c>
      <c r="P66" s="38"/>
    </row>
    <row r="67" spans="1:16" ht="47.25" customHeight="1" x14ac:dyDescent="0.2">
      <c r="A67" s="75"/>
      <c r="B67" s="88" t="s">
        <v>402</v>
      </c>
      <c r="C67" s="34" t="s">
        <v>247</v>
      </c>
      <c r="D67" s="34" t="s">
        <v>272</v>
      </c>
      <c r="E67" s="34">
        <v>1</v>
      </c>
      <c r="F67" s="85">
        <v>2500</v>
      </c>
      <c r="G67" s="34" t="s">
        <v>12</v>
      </c>
      <c r="H67" s="136" t="s">
        <v>431</v>
      </c>
      <c r="I67" s="56">
        <v>46296</v>
      </c>
      <c r="J67" s="34" t="s">
        <v>47</v>
      </c>
      <c r="K67" s="34" t="s">
        <v>51</v>
      </c>
      <c r="L67" s="34" t="s">
        <v>131</v>
      </c>
      <c r="M67" s="34" t="s">
        <v>25</v>
      </c>
      <c r="N67" s="30" t="s">
        <v>306</v>
      </c>
      <c r="O67" s="37" t="s">
        <v>364</v>
      </c>
      <c r="P67" s="34"/>
    </row>
    <row r="68" spans="1:16" ht="48" customHeight="1" x14ac:dyDescent="0.2">
      <c r="A68" s="75"/>
      <c r="B68" s="88" t="s">
        <v>402</v>
      </c>
      <c r="C68" s="34" t="s">
        <v>248</v>
      </c>
      <c r="D68" s="34" t="s">
        <v>272</v>
      </c>
      <c r="E68" s="34">
        <v>1</v>
      </c>
      <c r="F68" s="85">
        <v>3000</v>
      </c>
      <c r="G68" s="34" t="s">
        <v>12</v>
      </c>
      <c r="H68" s="136" t="s">
        <v>431</v>
      </c>
      <c r="I68" s="56">
        <v>46296</v>
      </c>
      <c r="J68" s="34" t="s">
        <v>47</v>
      </c>
      <c r="K68" s="34" t="s">
        <v>51</v>
      </c>
      <c r="L68" s="34" t="s">
        <v>131</v>
      </c>
      <c r="M68" s="34" t="s">
        <v>25</v>
      </c>
      <c r="N68" s="30" t="s">
        <v>306</v>
      </c>
      <c r="O68" s="37" t="s">
        <v>365</v>
      </c>
      <c r="P68" s="34"/>
    </row>
    <row r="69" spans="1:16" ht="62.25" customHeight="1" x14ac:dyDescent="0.2">
      <c r="A69" s="75"/>
      <c r="B69" s="88" t="s">
        <v>403</v>
      </c>
      <c r="C69" s="30" t="s">
        <v>252</v>
      </c>
      <c r="D69" s="30" t="s">
        <v>272</v>
      </c>
      <c r="E69" s="42">
        <v>2</v>
      </c>
      <c r="F69" s="31">
        <v>800</v>
      </c>
      <c r="G69" s="30" t="s">
        <v>12</v>
      </c>
      <c r="H69" s="136" t="s">
        <v>431</v>
      </c>
      <c r="I69" s="33">
        <v>46174</v>
      </c>
      <c r="J69" s="34" t="s">
        <v>46</v>
      </c>
      <c r="K69" s="34" t="s">
        <v>51</v>
      </c>
      <c r="L69" s="34" t="s">
        <v>117</v>
      </c>
      <c r="M69" s="34" t="s">
        <v>25</v>
      </c>
      <c r="N69" s="30" t="s">
        <v>306</v>
      </c>
      <c r="O69" s="46" t="s">
        <v>369</v>
      </c>
      <c r="P69" s="30"/>
    </row>
    <row r="70" spans="1:16" ht="80.25" customHeight="1" x14ac:dyDescent="0.2">
      <c r="A70" s="75"/>
      <c r="B70" s="88" t="s">
        <v>403</v>
      </c>
      <c r="C70" s="30" t="s">
        <v>253</v>
      </c>
      <c r="D70" s="30" t="s">
        <v>272</v>
      </c>
      <c r="E70" s="42">
        <v>1</v>
      </c>
      <c r="F70" s="31">
        <v>10000</v>
      </c>
      <c r="G70" s="29" t="s">
        <v>12</v>
      </c>
      <c r="H70" s="136" t="s">
        <v>431</v>
      </c>
      <c r="I70" s="33">
        <v>46204</v>
      </c>
      <c r="J70" s="34" t="s">
        <v>46</v>
      </c>
      <c r="K70" s="34" t="s">
        <v>51</v>
      </c>
      <c r="L70" s="34" t="s">
        <v>120</v>
      </c>
      <c r="M70" s="34" t="s">
        <v>25</v>
      </c>
      <c r="N70" s="30" t="s">
        <v>306</v>
      </c>
      <c r="O70" s="30" t="s">
        <v>253</v>
      </c>
      <c r="P70" s="45"/>
    </row>
    <row r="71" spans="1:16" ht="33.75" customHeight="1" x14ac:dyDescent="0.2">
      <c r="A71" s="75"/>
      <c r="B71" s="88" t="s">
        <v>404</v>
      </c>
      <c r="C71" s="54" t="s">
        <v>258</v>
      </c>
      <c r="D71" s="38" t="s">
        <v>272</v>
      </c>
      <c r="E71" s="38">
        <v>2</v>
      </c>
      <c r="F71" s="84">
        <v>1700</v>
      </c>
      <c r="G71" s="50" t="s">
        <v>12</v>
      </c>
      <c r="H71" s="136" t="s">
        <v>431</v>
      </c>
      <c r="I71" s="56">
        <v>46082</v>
      </c>
      <c r="J71" s="34" t="s">
        <v>47</v>
      </c>
      <c r="K71" s="34" t="s">
        <v>51</v>
      </c>
      <c r="L71" s="34" t="s">
        <v>131</v>
      </c>
      <c r="M71" s="34" t="s">
        <v>25</v>
      </c>
      <c r="N71" s="38" t="s">
        <v>306</v>
      </c>
      <c r="O71" s="38"/>
      <c r="P71" s="38"/>
    </row>
    <row r="72" spans="1:16" ht="33" customHeight="1" x14ac:dyDescent="0.2">
      <c r="A72" s="75"/>
      <c r="B72" s="88" t="s">
        <v>405</v>
      </c>
      <c r="C72" s="34" t="s">
        <v>259</v>
      </c>
      <c r="D72" s="34" t="s">
        <v>272</v>
      </c>
      <c r="E72" s="34">
        <v>30</v>
      </c>
      <c r="F72" s="55">
        <v>17712</v>
      </c>
      <c r="G72" s="34" t="s">
        <v>12</v>
      </c>
      <c r="H72" s="136" t="s">
        <v>431</v>
      </c>
      <c r="I72" s="34" t="s">
        <v>300</v>
      </c>
      <c r="J72" s="34" t="s">
        <v>46</v>
      </c>
      <c r="K72" s="34" t="s">
        <v>51</v>
      </c>
      <c r="L72" s="34" t="s">
        <v>117</v>
      </c>
      <c r="M72" s="34" t="s">
        <v>25</v>
      </c>
      <c r="N72" s="38" t="s">
        <v>306</v>
      </c>
      <c r="O72" s="34" t="s">
        <v>370</v>
      </c>
      <c r="P72" s="34" t="s">
        <v>392</v>
      </c>
    </row>
    <row r="73" spans="1:16" ht="41.25" customHeight="1" x14ac:dyDescent="0.2">
      <c r="A73" s="75"/>
      <c r="B73" s="88" t="s">
        <v>405</v>
      </c>
      <c r="C73" s="34" t="s">
        <v>260</v>
      </c>
      <c r="D73" s="34" t="s">
        <v>272</v>
      </c>
      <c r="E73" s="34">
        <v>30</v>
      </c>
      <c r="F73" s="31">
        <v>2448</v>
      </c>
      <c r="G73" s="34" t="s">
        <v>12</v>
      </c>
      <c r="H73" s="136" t="s">
        <v>431</v>
      </c>
      <c r="I73" s="34" t="s">
        <v>300</v>
      </c>
      <c r="J73" s="34" t="s">
        <v>46</v>
      </c>
      <c r="K73" s="34" t="s">
        <v>51</v>
      </c>
      <c r="L73" s="34" t="s">
        <v>117</v>
      </c>
      <c r="M73" s="34" t="s">
        <v>25</v>
      </c>
      <c r="N73" s="38" t="s">
        <v>306</v>
      </c>
      <c r="O73" s="34" t="s">
        <v>371</v>
      </c>
      <c r="P73" s="34" t="s">
        <v>393</v>
      </c>
    </row>
    <row r="74" spans="1:16" ht="48.75" customHeight="1" x14ac:dyDescent="0.2">
      <c r="A74" s="75"/>
      <c r="B74" s="88" t="s">
        <v>405</v>
      </c>
      <c r="C74" s="34" t="s">
        <v>261</v>
      </c>
      <c r="D74" s="34" t="s">
        <v>272</v>
      </c>
      <c r="E74" s="34">
        <v>20</v>
      </c>
      <c r="F74" s="31">
        <v>11808</v>
      </c>
      <c r="G74" s="34" t="s">
        <v>12</v>
      </c>
      <c r="H74" s="136" t="s">
        <v>431</v>
      </c>
      <c r="I74" s="34" t="s">
        <v>301</v>
      </c>
      <c r="J74" s="34" t="s">
        <v>46</v>
      </c>
      <c r="K74" s="34" t="s">
        <v>51</v>
      </c>
      <c r="L74" s="34" t="s">
        <v>117</v>
      </c>
      <c r="M74" s="34" t="s">
        <v>25</v>
      </c>
      <c r="N74" s="38" t="s">
        <v>306</v>
      </c>
      <c r="O74" s="34" t="s">
        <v>372</v>
      </c>
      <c r="P74" s="34" t="s">
        <v>394</v>
      </c>
    </row>
    <row r="75" spans="1:16" ht="62.25" customHeight="1" x14ac:dyDescent="0.2">
      <c r="A75" s="75"/>
      <c r="B75" s="88" t="s">
        <v>405</v>
      </c>
      <c r="C75" s="34" t="s">
        <v>261</v>
      </c>
      <c r="D75" s="34" t="s">
        <v>272</v>
      </c>
      <c r="E75" s="34">
        <v>20</v>
      </c>
      <c r="F75" s="31">
        <v>1632</v>
      </c>
      <c r="G75" s="34" t="s">
        <v>12</v>
      </c>
      <c r="H75" s="136" t="s">
        <v>431</v>
      </c>
      <c r="I75" s="34" t="s">
        <v>301</v>
      </c>
      <c r="J75" s="34" t="s">
        <v>46</v>
      </c>
      <c r="K75" s="34" t="s">
        <v>51</v>
      </c>
      <c r="L75" s="34" t="s">
        <v>117</v>
      </c>
      <c r="M75" s="34" t="s">
        <v>25</v>
      </c>
      <c r="N75" s="38" t="s">
        <v>306</v>
      </c>
      <c r="O75" s="34" t="s">
        <v>372</v>
      </c>
      <c r="P75" s="34" t="s">
        <v>395</v>
      </c>
    </row>
    <row r="76" spans="1:16" ht="87.75" customHeight="1" x14ac:dyDescent="0.2">
      <c r="A76" s="75"/>
      <c r="B76" s="88" t="s">
        <v>405</v>
      </c>
      <c r="C76" s="34" t="s">
        <v>262</v>
      </c>
      <c r="D76" s="34" t="s">
        <v>272</v>
      </c>
      <c r="E76" s="34">
        <v>2</v>
      </c>
      <c r="F76" s="31">
        <v>96000</v>
      </c>
      <c r="G76" s="34" t="s">
        <v>12</v>
      </c>
      <c r="H76" s="136" t="s">
        <v>431</v>
      </c>
      <c r="I76" s="34" t="s">
        <v>301</v>
      </c>
      <c r="J76" s="34" t="s">
        <v>46</v>
      </c>
      <c r="K76" s="34" t="s">
        <v>51</v>
      </c>
      <c r="L76" s="34" t="s">
        <v>101</v>
      </c>
      <c r="M76" s="34" t="s">
        <v>25</v>
      </c>
      <c r="N76" s="38" t="s">
        <v>306</v>
      </c>
      <c r="O76" s="34" t="s">
        <v>373</v>
      </c>
      <c r="P76" s="34" t="s">
        <v>396</v>
      </c>
    </row>
    <row r="77" spans="1:16" x14ac:dyDescent="0.2">
      <c r="A77" s="125"/>
      <c r="B77" s="196" t="s">
        <v>415</v>
      </c>
      <c r="C77" s="197"/>
      <c r="D77" s="197"/>
      <c r="E77" s="198"/>
      <c r="F77" s="126">
        <f>SUM(F78:F82)</f>
        <v>64388</v>
      </c>
      <c r="G77" s="180"/>
      <c r="H77" s="181"/>
      <c r="I77" s="181"/>
      <c r="J77" s="181"/>
      <c r="K77" s="181"/>
      <c r="L77" s="181"/>
      <c r="M77" s="181"/>
      <c r="N77" s="181"/>
      <c r="O77" s="181"/>
      <c r="P77" s="182"/>
    </row>
    <row r="78" spans="1:16" ht="37.5" customHeight="1" x14ac:dyDescent="0.2">
      <c r="A78" s="75"/>
      <c r="B78" s="88" t="s">
        <v>400</v>
      </c>
      <c r="C78" s="30" t="s">
        <v>263</v>
      </c>
      <c r="D78" s="30" t="s">
        <v>272</v>
      </c>
      <c r="E78" s="30">
        <v>1</v>
      </c>
      <c r="F78" s="82">
        <v>500</v>
      </c>
      <c r="G78" s="30" t="s">
        <v>11</v>
      </c>
      <c r="H78" s="136" t="s">
        <v>431</v>
      </c>
      <c r="I78" s="33">
        <v>46174</v>
      </c>
      <c r="J78" s="34" t="s">
        <v>47</v>
      </c>
      <c r="K78" s="34" t="s">
        <v>51</v>
      </c>
      <c r="L78" s="34" t="s">
        <v>130</v>
      </c>
      <c r="M78" s="34" t="s">
        <v>25</v>
      </c>
      <c r="N78" s="30" t="s">
        <v>305</v>
      </c>
      <c r="O78" s="29" t="s">
        <v>374</v>
      </c>
      <c r="P78" s="30"/>
    </row>
    <row r="79" spans="1:16" ht="36" customHeight="1" x14ac:dyDescent="0.2">
      <c r="A79" s="75"/>
      <c r="B79" s="88" t="s">
        <v>400</v>
      </c>
      <c r="C79" s="30" t="s">
        <v>264</v>
      </c>
      <c r="D79" s="30" t="s">
        <v>272</v>
      </c>
      <c r="E79" s="30">
        <v>6</v>
      </c>
      <c r="F79" s="31">
        <v>80</v>
      </c>
      <c r="G79" s="30" t="s">
        <v>11</v>
      </c>
      <c r="H79" s="136" t="s">
        <v>431</v>
      </c>
      <c r="I79" s="33">
        <v>46174</v>
      </c>
      <c r="J79" s="34" t="s">
        <v>46</v>
      </c>
      <c r="K79" s="34" t="s">
        <v>51</v>
      </c>
      <c r="L79" s="34" t="s">
        <v>111</v>
      </c>
      <c r="M79" s="34" t="s">
        <v>25</v>
      </c>
      <c r="N79" s="30" t="s">
        <v>305</v>
      </c>
      <c r="O79" s="29" t="s">
        <v>375</v>
      </c>
      <c r="P79" s="30"/>
    </row>
    <row r="80" spans="1:16" ht="36" customHeight="1" x14ac:dyDescent="0.2">
      <c r="A80" s="75"/>
      <c r="B80" s="47" t="s">
        <v>402</v>
      </c>
      <c r="C80" s="30" t="s">
        <v>265</v>
      </c>
      <c r="D80" s="30" t="s">
        <v>286</v>
      </c>
      <c r="E80" s="30">
        <v>1</v>
      </c>
      <c r="F80" s="82">
        <v>50000</v>
      </c>
      <c r="G80" s="32" t="s">
        <v>291</v>
      </c>
      <c r="H80" s="136" t="s">
        <v>431</v>
      </c>
      <c r="I80" s="43">
        <v>46174</v>
      </c>
      <c r="J80" s="34" t="s">
        <v>47</v>
      </c>
      <c r="K80" s="34" t="s">
        <v>51</v>
      </c>
      <c r="L80" s="34" t="s">
        <v>131</v>
      </c>
      <c r="M80" s="34" t="s">
        <v>25</v>
      </c>
      <c r="N80" s="30" t="s">
        <v>305</v>
      </c>
      <c r="O80" s="30" t="s">
        <v>376</v>
      </c>
      <c r="P80" s="38"/>
    </row>
    <row r="81" spans="1:16" ht="108" customHeight="1" x14ac:dyDescent="0.2">
      <c r="A81" s="75"/>
      <c r="B81" s="88" t="s">
        <v>405</v>
      </c>
      <c r="C81" s="34" t="s">
        <v>268</v>
      </c>
      <c r="D81" s="34" t="s">
        <v>272</v>
      </c>
      <c r="E81" s="34">
        <v>3</v>
      </c>
      <c r="F81" s="31">
        <v>11808</v>
      </c>
      <c r="G81" s="34" t="s">
        <v>11</v>
      </c>
      <c r="H81" s="136" t="s">
        <v>431</v>
      </c>
      <c r="I81" s="34" t="s">
        <v>303</v>
      </c>
      <c r="J81" s="34" t="s">
        <v>46</v>
      </c>
      <c r="K81" s="34" t="s">
        <v>51</v>
      </c>
      <c r="L81" s="34" t="s">
        <v>117</v>
      </c>
      <c r="M81" s="34" t="s">
        <v>25</v>
      </c>
      <c r="N81" s="38" t="s">
        <v>306</v>
      </c>
      <c r="O81" s="34" t="s">
        <v>378</v>
      </c>
      <c r="P81" s="34" t="s">
        <v>397</v>
      </c>
    </row>
    <row r="82" spans="1:16" ht="103.5" customHeight="1" x14ac:dyDescent="0.2">
      <c r="A82" s="75"/>
      <c r="B82" s="88" t="s">
        <v>405</v>
      </c>
      <c r="C82" s="34" t="s">
        <v>269</v>
      </c>
      <c r="D82" s="34" t="s">
        <v>272</v>
      </c>
      <c r="E82" s="34">
        <v>6</v>
      </c>
      <c r="F82" s="31">
        <v>2000</v>
      </c>
      <c r="G82" s="34" t="s">
        <v>11</v>
      </c>
      <c r="H82" s="136" t="s">
        <v>431</v>
      </c>
      <c r="I82" s="34" t="s">
        <v>301</v>
      </c>
      <c r="J82" s="34" t="s">
        <v>46</v>
      </c>
      <c r="K82" s="34" t="s">
        <v>51</v>
      </c>
      <c r="L82" s="34" t="s">
        <v>117</v>
      </c>
      <c r="M82" s="34" t="s">
        <v>25</v>
      </c>
      <c r="N82" s="38" t="s">
        <v>306</v>
      </c>
      <c r="O82" s="34" t="s">
        <v>379</v>
      </c>
      <c r="P82" s="34"/>
    </row>
    <row r="83" spans="1:16" x14ac:dyDescent="0.2">
      <c r="A83" s="89"/>
      <c r="B83" s="89"/>
      <c r="C83" s="89"/>
      <c r="D83" s="89"/>
      <c r="E83" s="89"/>
      <c r="F83" s="89"/>
      <c r="G83" s="89"/>
      <c r="H83" s="89"/>
      <c r="I83" s="89"/>
      <c r="J83" s="89"/>
      <c r="K83" s="89"/>
      <c r="L83" s="89"/>
      <c r="M83" s="89"/>
      <c r="N83" s="89"/>
      <c r="O83" s="89"/>
      <c r="P83" s="89"/>
    </row>
    <row r="84" spans="1:16" x14ac:dyDescent="0.2">
      <c r="A84" s="89"/>
      <c r="B84" s="89"/>
      <c r="C84" s="89"/>
      <c r="D84" s="89"/>
      <c r="E84" s="89"/>
      <c r="F84" s="89"/>
      <c r="G84" s="89"/>
      <c r="H84" s="89"/>
      <c r="I84" s="89"/>
      <c r="J84" s="89"/>
      <c r="K84" s="89"/>
      <c r="L84" s="89"/>
      <c r="M84" s="89"/>
      <c r="N84" s="89"/>
      <c r="O84" s="89"/>
      <c r="P84" s="89"/>
    </row>
    <row r="85" spans="1:16" ht="15.75" x14ac:dyDescent="0.2">
      <c r="A85" s="199"/>
      <c r="B85" s="200"/>
      <c r="C85" s="200"/>
      <c r="D85" s="200"/>
      <c r="E85" s="201"/>
      <c r="F85" s="132" t="s">
        <v>412</v>
      </c>
      <c r="G85" s="132" t="s">
        <v>419</v>
      </c>
      <c r="H85" s="138" t="s">
        <v>416</v>
      </c>
      <c r="I85" s="11"/>
      <c r="J85" s="11"/>
      <c r="K85" s="11"/>
      <c r="L85" s="11"/>
      <c r="M85" s="11"/>
      <c r="N85" s="11"/>
      <c r="O85" s="11"/>
      <c r="P85" s="11"/>
    </row>
    <row r="86" spans="1:16" ht="15.75" x14ac:dyDescent="0.2">
      <c r="A86" s="192" t="s">
        <v>413</v>
      </c>
      <c r="B86" s="193"/>
      <c r="C86" s="193"/>
      <c r="D86" s="193"/>
      <c r="E86" s="194"/>
      <c r="F86" s="133">
        <f>F8-F31-F32-F38</f>
        <v>11165371.85</v>
      </c>
      <c r="G86" s="133">
        <f>F32+F38+F31</f>
        <v>15000</v>
      </c>
      <c r="H86" s="137">
        <f>F86+G86</f>
        <v>11180371.85</v>
      </c>
      <c r="I86" s="11"/>
      <c r="J86" s="11"/>
      <c r="K86" s="11"/>
      <c r="L86" s="11"/>
      <c r="M86" s="11"/>
      <c r="N86" s="11"/>
      <c r="O86" s="11"/>
      <c r="P86" s="11"/>
    </row>
    <row r="87" spans="1:16" ht="15.75" x14ac:dyDescent="0.2">
      <c r="A87" s="192" t="s">
        <v>414</v>
      </c>
      <c r="B87" s="193"/>
      <c r="C87" s="193"/>
      <c r="D87" s="193"/>
      <c r="E87" s="194"/>
      <c r="F87" s="133">
        <f>F48-F53-F55-F56-F58-F59-F65-F67-F68-F71</f>
        <v>540100</v>
      </c>
      <c r="G87" s="133">
        <f>F53+F55+F56+F58+F59+F65+F67+F68+F71</f>
        <v>123200</v>
      </c>
      <c r="H87" s="137">
        <f t="shared" ref="H87:H88" si="0">F87+G87</f>
        <v>663300</v>
      </c>
      <c r="I87" s="11"/>
      <c r="J87" s="11"/>
      <c r="K87" s="11"/>
      <c r="L87" s="11"/>
      <c r="M87" s="11"/>
      <c r="N87" s="11"/>
      <c r="O87" s="11"/>
      <c r="P87" s="11"/>
    </row>
    <row r="88" spans="1:16" ht="15.75" x14ac:dyDescent="0.2">
      <c r="A88" s="192" t="s">
        <v>415</v>
      </c>
      <c r="B88" s="193"/>
      <c r="C88" s="193"/>
      <c r="D88" s="193"/>
      <c r="E88" s="194"/>
      <c r="F88" s="133">
        <f>F77-F78-F80</f>
        <v>13888</v>
      </c>
      <c r="G88" s="133">
        <f>F78+F80</f>
        <v>50500</v>
      </c>
      <c r="H88" s="137">
        <f t="shared" si="0"/>
        <v>64388</v>
      </c>
      <c r="I88" s="11"/>
      <c r="J88" s="11"/>
      <c r="K88" s="11"/>
      <c r="L88" s="11"/>
      <c r="M88" s="11"/>
      <c r="N88" s="11"/>
      <c r="O88" s="11"/>
      <c r="P88" s="11"/>
    </row>
    <row r="89" spans="1:16" ht="15.75" x14ac:dyDescent="0.2">
      <c r="A89" s="195" t="s">
        <v>416</v>
      </c>
      <c r="B89" s="195"/>
      <c r="C89" s="195"/>
      <c r="D89" s="195"/>
      <c r="E89" s="195"/>
      <c r="F89" s="133">
        <f>SUM(F86:F88)</f>
        <v>11719359.85</v>
      </c>
      <c r="G89" s="133">
        <f>SUM(G86:G88)</f>
        <v>188700</v>
      </c>
      <c r="H89" s="137">
        <v>12882669.85</v>
      </c>
      <c r="I89" s="11"/>
      <c r="J89" s="11"/>
      <c r="K89" s="11"/>
      <c r="L89" s="11"/>
      <c r="M89" s="11"/>
      <c r="N89" s="11"/>
      <c r="O89" s="11"/>
      <c r="P89" s="11"/>
    </row>
    <row r="93" spans="1:16" x14ac:dyDescent="0.2">
      <c r="C93" s="141" t="s">
        <v>437</v>
      </c>
      <c r="D93" s="139">
        <v>12882669.85</v>
      </c>
      <c r="F93" s="139">
        <v>11719359.85</v>
      </c>
    </row>
    <row r="94" spans="1:16" x14ac:dyDescent="0.2">
      <c r="C94" s="141" t="s">
        <v>438</v>
      </c>
      <c r="D94" s="139">
        <v>-11908059.85</v>
      </c>
      <c r="F94" s="139">
        <v>-5239993.22</v>
      </c>
    </row>
    <row r="95" spans="1:16" x14ac:dyDescent="0.2">
      <c r="D95" s="140">
        <v>974610</v>
      </c>
      <c r="F95" s="140">
        <f>11719359.85-5239993.22</f>
        <v>6479366.6299999999</v>
      </c>
    </row>
    <row r="96" spans="1:16" x14ac:dyDescent="0.2">
      <c r="F96" s="139"/>
    </row>
  </sheetData>
  <mergeCells count="28">
    <mergeCell ref="I6:I7"/>
    <mergeCell ref="J6:L6"/>
    <mergeCell ref="M6:M7"/>
    <mergeCell ref="A88:E88"/>
    <mergeCell ref="A89:E89"/>
    <mergeCell ref="B48:E48"/>
    <mergeCell ref="G48:P48"/>
    <mergeCell ref="A85:E85"/>
    <mergeCell ref="A86:E86"/>
    <mergeCell ref="A87:E87"/>
    <mergeCell ref="B77:E77"/>
    <mergeCell ref="G77:P77"/>
    <mergeCell ref="O6:O7"/>
    <mergeCell ref="P6:P7"/>
    <mergeCell ref="B8:E8"/>
    <mergeCell ref="N6:N7"/>
    <mergeCell ref="B1:P1"/>
    <mergeCell ref="B3:C3"/>
    <mergeCell ref="E3:I3"/>
    <mergeCell ref="B4:C4"/>
    <mergeCell ref="E4:I4"/>
    <mergeCell ref="G6:G7"/>
    <mergeCell ref="H6:H7"/>
    <mergeCell ref="B6:B7"/>
    <mergeCell ref="C6:C7"/>
    <mergeCell ref="D6:D7"/>
    <mergeCell ref="E6:E7"/>
    <mergeCell ref="F6:F7"/>
  </mergeCells>
  <dataValidations count="6">
    <dataValidation type="list" allowBlank="1" showInputMessage="1" showErrorMessage="1" sqref="H78:H82 H49:H76 H9:H47" xr:uid="{00000000-0002-0000-0300-000000000000}">
      <formula1>"Existente a ser renovado,Existente não renovável,Novo"</formula1>
    </dataValidation>
    <dataValidation type="list" allowBlank="1" showInputMessage="1" showErrorMessage="1" sqref="G71 G13:G19" xr:uid="{00000000-0002-0000-0300-000001000000}">
      <formula1>"Baixo,Médio,Alto"</formula1>
    </dataValidation>
    <dataValidation type="list" allowBlank="1" showErrorMessage="1" sqref="N9" xr:uid="{00000000-0002-0000-0300-000002000000}">
      <formula1>"Rosângela Vetoraze,Cristiane Santos e Marcelo Mazon,Rosângela Vetoraze,Marcelo Mazon,Cristiane Santos"</formula1>
    </dataValidation>
    <dataValidation type="list" allowBlank="1" showInputMessage="1" showErrorMessage="1" sqref="N71:N76 N42:N47 N81:N82 N11:N19" xr:uid="{00000000-0002-0000-0300-000003000000}">
      <mc:AlternateContent xmlns:x12ac="http://schemas.microsoft.com/office/spreadsheetml/2011/1/ac" xmlns:mc="http://schemas.openxmlformats.org/markup-compatibility/2006">
        <mc:Choice Requires="x12ac">
          <x12ac:list>"Rosângela Vetoraze, Cristiane Santos e Marcelo Mazon", Rosângela Vetoraze, Marcelo Mazon, Cristiane Santos</x12ac:list>
        </mc:Choice>
        <mc:Fallback>
          <formula1>"Rosângela Vetoraze, Cristiane Santos e Marcelo Mazon, Rosângela Vetoraze, Marcelo Mazon, Cristiane Santos"</formula1>
        </mc:Fallback>
      </mc:AlternateContent>
    </dataValidation>
    <dataValidation type="list" allowBlank="1" showInputMessage="1" showErrorMessage="1" sqref="N71:N76 N42:N47 N81:N82 N11:N19" xr:uid="{00000000-0002-0000-0300-000004000000}">
      <mc:AlternateContent xmlns:x12ac="http://schemas.microsoft.com/office/spreadsheetml/2011/1/ac" xmlns:mc="http://schemas.openxmlformats.org/markup-compatibility/2006">
        <mc:Choice Requires="x12ac">
          <x12ac:list>"Rosâgela Vetoraze, Marcelo Mazzon e Cristiane Santos", Rosângela Vetoraze</x12ac:list>
        </mc:Choice>
        <mc:Fallback>
          <formula1>"Rosâgela Vetoraze, Marcelo Mazzon e Cristiane Santos, Rosângela Vetoraze"</formula1>
        </mc:Fallback>
      </mc:AlternateContent>
    </dataValidation>
    <dataValidation type="list" allowBlank="1" showErrorMessage="1" sqref="G9:G12" xr:uid="{00000000-0002-0000-0300-000005000000}">
      <formula1>"Compra,Contratação de Serviço,Renovação Contratual"</formula1>
    </dataValidation>
  </dataValidation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4">
        <x14:dataValidation type="list" showInputMessage="1" showErrorMessage="1" xr:uid="{00000000-0002-0000-0300-000006000000}">
          <x14:formula1>
            <xm:f>Listas!$C$2:$C$8</xm:f>
          </x14:formula1>
          <xm:sqref>M78:M82 M49:M76 M9:M47</xm:sqref>
        </x14:dataValidation>
        <x14:dataValidation type="list" allowBlank="1" showInputMessage="1" showErrorMessage="1" xr:uid="{00000000-0002-0000-0300-000007000000}">
          <x14:formula1>
            <xm:f>Listas!$E$2:$E$33</xm:f>
          </x14:formula1>
          <xm:sqref>K78:K82 K49:K76 K9:K47</xm:sqref>
        </x14:dataValidation>
        <x14:dataValidation type="list" allowBlank="1" showInputMessage="1" showErrorMessage="1" xr:uid="{00000000-0002-0000-0300-000008000000}">
          <x14:formula1>
            <xm:f>Listas!$F$2:$F$88</xm:f>
          </x14:formula1>
          <xm:sqref>L78:L82 L49:L76 L9:L47</xm:sqref>
        </x14:dataValidation>
        <x14:dataValidation type="list" allowBlank="1" showInputMessage="1" showErrorMessage="1" xr:uid="{00000000-0002-0000-0300-000009000000}">
          <x14:formula1>
            <xm:f>Listas!$D$2:$D$9</xm:f>
          </x14:formula1>
          <xm:sqref>J78:J82 J49:J76 J9:J47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7"/>
  <sheetViews>
    <sheetView tabSelected="1" zoomScale="80" zoomScaleNormal="80" workbookViewId="0">
      <selection activeCell="F33" sqref="F33"/>
    </sheetView>
  </sheetViews>
  <sheetFormatPr defaultRowHeight="12.75" x14ac:dyDescent="0.2"/>
  <cols>
    <col min="2" max="2" width="13" customWidth="1"/>
    <col min="3" max="3" width="30.28515625" customWidth="1"/>
    <col min="4" max="4" width="15.28515625" customWidth="1"/>
    <col min="5" max="5" width="13.28515625" customWidth="1"/>
    <col min="6" max="6" width="23.42578125" customWidth="1"/>
    <col min="7" max="7" width="22" customWidth="1"/>
    <col min="8" max="8" width="20.5703125" customWidth="1"/>
    <col min="9" max="9" width="11.28515625" customWidth="1"/>
    <col min="10" max="10" width="14.7109375" customWidth="1"/>
    <col min="11" max="11" width="13.140625" customWidth="1"/>
    <col min="12" max="12" width="17.7109375" customWidth="1"/>
    <col min="13" max="13" width="15.140625" customWidth="1"/>
    <col min="14" max="14" width="11.7109375" customWidth="1"/>
    <col min="15" max="15" width="32.7109375" customWidth="1"/>
    <col min="16" max="16" width="19.7109375" customWidth="1"/>
  </cols>
  <sheetData>
    <row r="1" spans="1:16" x14ac:dyDescent="0.2">
      <c r="A1" s="89"/>
      <c r="B1" s="202" t="s">
        <v>24</v>
      </c>
      <c r="C1" s="202"/>
      <c r="D1" s="202"/>
      <c r="E1" s="202"/>
      <c r="F1" s="202"/>
      <c r="G1" s="202"/>
      <c r="H1" s="202"/>
      <c r="I1" s="202"/>
      <c r="J1" s="202"/>
      <c r="K1" s="202"/>
      <c r="L1" s="202"/>
      <c r="M1" s="202"/>
      <c r="N1" s="202"/>
      <c r="O1" s="202"/>
      <c r="P1" s="202"/>
    </row>
    <row r="2" spans="1:16" x14ac:dyDescent="0.2">
      <c r="A2" s="89"/>
      <c r="B2" s="89"/>
      <c r="C2" s="89"/>
      <c r="D2" s="89"/>
      <c r="E2" s="89"/>
      <c r="F2" s="89"/>
      <c r="G2" s="89"/>
      <c r="H2" s="89"/>
      <c r="I2" s="89"/>
      <c r="J2" s="89"/>
      <c r="K2" s="89"/>
      <c r="L2" s="89"/>
      <c r="M2" s="89"/>
      <c r="N2" s="89"/>
      <c r="O2" s="89"/>
      <c r="P2" s="89"/>
    </row>
    <row r="3" spans="1:16" x14ac:dyDescent="0.2">
      <c r="A3" s="89"/>
      <c r="B3" s="203" t="s">
        <v>14</v>
      </c>
      <c r="C3" s="203"/>
      <c r="D3" s="129"/>
      <c r="E3" s="204" t="s">
        <v>410</v>
      </c>
      <c r="F3" s="205"/>
      <c r="G3" s="206"/>
      <c r="H3" s="206"/>
      <c r="I3" s="207"/>
      <c r="J3" s="129"/>
      <c r="K3" s="129"/>
      <c r="L3" s="129"/>
      <c r="M3" s="129"/>
      <c r="N3" s="89"/>
      <c r="O3" s="89"/>
      <c r="P3" s="89"/>
    </row>
    <row r="4" spans="1:16" x14ac:dyDescent="0.2">
      <c r="A4" s="89"/>
      <c r="B4" s="203" t="s">
        <v>15</v>
      </c>
      <c r="C4" s="203"/>
      <c r="D4" s="129"/>
      <c r="E4" s="204" t="s">
        <v>411</v>
      </c>
      <c r="F4" s="205"/>
      <c r="G4" s="206"/>
      <c r="H4" s="206"/>
      <c r="I4" s="207"/>
      <c r="J4" s="129"/>
      <c r="K4" s="129"/>
      <c r="L4" s="129"/>
      <c r="M4" s="129"/>
      <c r="N4" s="89"/>
      <c r="O4" s="89"/>
      <c r="P4" s="89"/>
    </row>
    <row r="5" spans="1:16" x14ac:dyDescent="0.2">
      <c r="A5" s="89"/>
      <c r="B5" s="89"/>
      <c r="C5" s="89"/>
      <c r="D5" s="89"/>
      <c r="E5" s="89"/>
      <c r="F5" s="89"/>
      <c r="G5" s="89"/>
      <c r="H5" s="89"/>
      <c r="I5" s="89"/>
      <c r="J5" s="89"/>
      <c r="K5" s="89"/>
      <c r="L5" s="89"/>
      <c r="M5" s="89"/>
      <c r="N5" s="89"/>
      <c r="O5" s="89"/>
      <c r="P5" s="89"/>
    </row>
    <row r="6" spans="1:16" x14ac:dyDescent="0.2">
      <c r="A6" s="89"/>
      <c r="B6" s="185" t="s">
        <v>21</v>
      </c>
      <c r="C6" s="185" t="s">
        <v>1</v>
      </c>
      <c r="D6" s="183" t="s">
        <v>9</v>
      </c>
      <c r="E6" s="183" t="s">
        <v>10</v>
      </c>
      <c r="F6" s="183" t="s">
        <v>42</v>
      </c>
      <c r="G6" s="183" t="s">
        <v>288</v>
      </c>
      <c r="H6" s="185" t="s">
        <v>0</v>
      </c>
      <c r="I6" s="185" t="s">
        <v>17</v>
      </c>
      <c r="J6" s="189" t="s">
        <v>19</v>
      </c>
      <c r="K6" s="190"/>
      <c r="L6" s="191"/>
      <c r="M6" s="185" t="s">
        <v>22</v>
      </c>
      <c r="N6" s="185" t="s">
        <v>20</v>
      </c>
      <c r="O6" s="185" t="s">
        <v>311</v>
      </c>
      <c r="P6" s="185" t="s">
        <v>381</v>
      </c>
    </row>
    <row r="7" spans="1:16" ht="36" x14ac:dyDescent="0.2">
      <c r="A7" s="89"/>
      <c r="B7" s="186"/>
      <c r="C7" s="186"/>
      <c r="D7" s="187"/>
      <c r="E7" s="187"/>
      <c r="F7" s="187"/>
      <c r="G7" s="184"/>
      <c r="H7" s="186"/>
      <c r="I7" s="186"/>
      <c r="J7" s="92" t="s">
        <v>39</v>
      </c>
      <c r="K7" s="92" t="s">
        <v>40</v>
      </c>
      <c r="L7" s="92" t="s">
        <v>41</v>
      </c>
      <c r="M7" s="188"/>
      <c r="N7" s="186"/>
      <c r="O7" s="188"/>
      <c r="P7" s="188" t="s">
        <v>16</v>
      </c>
    </row>
    <row r="8" spans="1:16" x14ac:dyDescent="0.2">
      <c r="A8" s="125"/>
      <c r="B8" s="208"/>
      <c r="C8" s="209"/>
      <c r="D8" s="209"/>
      <c r="E8" s="210"/>
      <c r="F8" s="153"/>
      <c r="G8" s="130"/>
      <c r="H8" s="130"/>
      <c r="I8" s="130"/>
      <c r="J8" s="130"/>
      <c r="K8" s="130"/>
      <c r="L8" s="130"/>
      <c r="M8" s="130"/>
      <c r="N8" s="130"/>
      <c r="O8" s="130"/>
      <c r="P8" s="130"/>
    </row>
    <row r="9" spans="1:16" ht="51.75" customHeight="1" x14ac:dyDescent="0.2">
      <c r="A9" s="89"/>
      <c r="B9" s="211" t="s">
        <v>404</v>
      </c>
      <c r="C9" s="94" t="s">
        <v>196</v>
      </c>
      <c r="D9" s="95" t="s">
        <v>276</v>
      </c>
      <c r="E9" s="94">
        <v>1</v>
      </c>
      <c r="F9" s="96">
        <v>14832</v>
      </c>
      <c r="G9" s="97" t="s">
        <v>13</v>
      </c>
      <c r="H9" s="226" t="s">
        <v>431</v>
      </c>
      <c r="I9" s="98">
        <v>46023</v>
      </c>
      <c r="J9" s="94" t="s">
        <v>46</v>
      </c>
      <c r="K9" s="94" t="s">
        <v>51</v>
      </c>
      <c r="L9" s="94" t="s">
        <v>120</v>
      </c>
      <c r="M9" s="94" t="s">
        <v>25</v>
      </c>
      <c r="N9" s="94" t="s">
        <v>306</v>
      </c>
      <c r="O9" s="94" t="s">
        <v>334</v>
      </c>
      <c r="P9" s="94"/>
    </row>
    <row r="10" spans="1:16" ht="50.25" customHeight="1" x14ac:dyDescent="0.2">
      <c r="A10" s="89"/>
      <c r="B10" s="212"/>
      <c r="C10" s="34" t="s">
        <v>191</v>
      </c>
      <c r="D10" s="48" t="s">
        <v>276</v>
      </c>
      <c r="E10" s="48">
        <v>1</v>
      </c>
      <c r="F10" s="49">
        <v>13500</v>
      </c>
      <c r="G10" s="50" t="s">
        <v>13</v>
      </c>
      <c r="H10" s="225" t="s">
        <v>296</v>
      </c>
      <c r="I10" s="51">
        <v>45658</v>
      </c>
      <c r="J10" s="34" t="s">
        <v>46</v>
      </c>
      <c r="K10" s="34" t="s">
        <v>51</v>
      </c>
      <c r="L10" s="34" t="s">
        <v>111</v>
      </c>
      <c r="M10" s="34" t="s">
        <v>25</v>
      </c>
      <c r="N10" s="34" t="s">
        <v>307</v>
      </c>
      <c r="O10" s="34" t="s">
        <v>332</v>
      </c>
      <c r="P10" s="34"/>
    </row>
    <row r="11" spans="1:16" ht="43.5" customHeight="1" x14ac:dyDescent="0.2">
      <c r="A11" s="89"/>
      <c r="B11" s="212"/>
      <c r="C11" s="34" t="s">
        <v>192</v>
      </c>
      <c r="D11" s="48" t="s">
        <v>276</v>
      </c>
      <c r="E11" s="48">
        <v>1</v>
      </c>
      <c r="F11" s="49">
        <v>57750</v>
      </c>
      <c r="G11" s="50" t="s">
        <v>13</v>
      </c>
      <c r="H11" s="225" t="s">
        <v>296</v>
      </c>
      <c r="I11" s="51">
        <v>46023</v>
      </c>
      <c r="J11" s="34" t="s">
        <v>46</v>
      </c>
      <c r="K11" s="34" t="s">
        <v>51</v>
      </c>
      <c r="L11" s="34" t="s">
        <v>114</v>
      </c>
      <c r="M11" s="34" t="s">
        <v>25</v>
      </c>
      <c r="N11" s="34" t="s">
        <v>308</v>
      </c>
      <c r="O11" s="34" t="s">
        <v>333</v>
      </c>
      <c r="P11" s="94"/>
    </row>
    <row r="12" spans="1:16" ht="55.5" customHeight="1" x14ac:dyDescent="0.2">
      <c r="A12" s="89"/>
      <c r="B12" s="212"/>
      <c r="C12" s="34" t="s">
        <v>193</v>
      </c>
      <c r="D12" s="48" t="s">
        <v>276</v>
      </c>
      <c r="E12" s="34">
        <v>1</v>
      </c>
      <c r="F12" s="49">
        <v>130000</v>
      </c>
      <c r="G12" s="50" t="s">
        <v>13</v>
      </c>
      <c r="H12" s="225" t="s">
        <v>296</v>
      </c>
      <c r="I12" s="51">
        <v>46023</v>
      </c>
      <c r="J12" s="34" t="s">
        <v>46</v>
      </c>
      <c r="K12" s="34" t="s">
        <v>51</v>
      </c>
      <c r="L12" s="34" t="s">
        <v>120</v>
      </c>
      <c r="M12" s="34" t="s">
        <v>25</v>
      </c>
      <c r="N12" s="34" t="s">
        <v>308</v>
      </c>
      <c r="O12" s="34" t="s">
        <v>333</v>
      </c>
      <c r="P12" s="94"/>
    </row>
    <row r="13" spans="1:16" ht="48.75" customHeight="1" x14ac:dyDescent="0.2">
      <c r="A13" s="89"/>
      <c r="B13" s="212"/>
      <c r="C13" s="34" t="s">
        <v>194</v>
      </c>
      <c r="D13" s="48" t="s">
        <v>276</v>
      </c>
      <c r="E13" s="34">
        <v>1</v>
      </c>
      <c r="F13" s="49">
        <v>22236</v>
      </c>
      <c r="G13" s="50" t="s">
        <v>13</v>
      </c>
      <c r="H13" s="225" t="s">
        <v>296</v>
      </c>
      <c r="I13" s="51">
        <v>46023</v>
      </c>
      <c r="J13" s="34" t="s">
        <v>46</v>
      </c>
      <c r="K13" s="34" t="s">
        <v>51</v>
      </c>
      <c r="L13" s="34" t="s">
        <v>120</v>
      </c>
      <c r="M13" s="34" t="s">
        <v>25</v>
      </c>
      <c r="N13" s="34" t="s">
        <v>308</v>
      </c>
      <c r="O13" s="34" t="s">
        <v>333</v>
      </c>
      <c r="P13" s="94"/>
    </row>
    <row r="14" spans="1:16" ht="54.75" customHeight="1" x14ac:dyDescent="0.2">
      <c r="A14" s="89"/>
      <c r="B14" s="212"/>
      <c r="C14" s="34" t="s">
        <v>195</v>
      </c>
      <c r="D14" s="48" t="s">
        <v>276</v>
      </c>
      <c r="E14" s="34">
        <v>1</v>
      </c>
      <c r="F14" s="49">
        <v>3000</v>
      </c>
      <c r="G14" s="50" t="s">
        <v>13</v>
      </c>
      <c r="H14" s="225" t="s">
        <v>296</v>
      </c>
      <c r="I14" s="51">
        <v>46023</v>
      </c>
      <c r="J14" s="34" t="s">
        <v>46</v>
      </c>
      <c r="K14" s="34" t="s">
        <v>51</v>
      </c>
      <c r="L14" s="34" t="s">
        <v>120</v>
      </c>
      <c r="M14" s="34" t="s">
        <v>25</v>
      </c>
      <c r="N14" s="34" t="s">
        <v>309</v>
      </c>
      <c r="O14" s="34" t="s">
        <v>333</v>
      </c>
      <c r="P14" s="94"/>
    </row>
    <row r="15" spans="1:16" ht="44.25" customHeight="1" x14ac:dyDescent="0.2">
      <c r="A15" s="89"/>
      <c r="B15" s="212"/>
      <c r="C15" s="34" t="s">
        <v>417</v>
      </c>
      <c r="D15" s="48" t="s">
        <v>276</v>
      </c>
      <c r="E15" s="34">
        <v>1</v>
      </c>
      <c r="F15" s="52">
        <v>174344.72</v>
      </c>
      <c r="G15" s="50" t="s">
        <v>13</v>
      </c>
      <c r="H15" s="225" t="s">
        <v>296</v>
      </c>
      <c r="I15" s="51">
        <v>46023</v>
      </c>
      <c r="J15" s="34" t="s">
        <v>46</v>
      </c>
      <c r="K15" s="34" t="s">
        <v>51</v>
      </c>
      <c r="L15" s="34" t="s">
        <v>118</v>
      </c>
      <c r="M15" s="34" t="s">
        <v>25</v>
      </c>
      <c r="N15" s="34" t="s">
        <v>309</v>
      </c>
      <c r="O15" s="34" t="s">
        <v>332</v>
      </c>
      <c r="P15" s="94"/>
    </row>
    <row r="16" spans="1:16" ht="51" customHeight="1" x14ac:dyDescent="0.2">
      <c r="A16" s="89"/>
      <c r="B16" s="212"/>
      <c r="C16" s="34" t="s">
        <v>198</v>
      </c>
      <c r="D16" s="34" t="s">
        <v>272</v>
      </c>
      <c r="E16" s="34">
        <v>1</v>
      </c>
      <c r="F16" s="49">
        <v>30000</v>
      </c>
      <c r="G16" s="50" t="s">
        <v>13</v>
      </c>
      <c r="H16" s="225" t="s">
        <v>296</v>
      </c>
      <c r="I16" s="51">
        <v>46023</v>
      </c>
      <c r="J16" s="34" t="s">
        <v>46</v>
      </c>
      <c r="K16" s="34" t="s">
        <v>51</v>
      </c>
      <c r="L16" s="34" t="s">
        <v>114</v>
      </c>
      <c r="M16" s="34" t="s">
        <v>25</v>
      </c>
      <c r="N16" s="34" t="s">
        <v>309</v>
      </c>
      <c r="O16" s="34" t="s">
        <v>336</v>
      </c>
      <c r="P16" s="94"/>
    </row>
    <row r="17" spans="1:16" ht="48" customHeight="1" x14ac:dyDescent="0.2">
      <c r="A17" s="89"/>
      <c r="B17" s="212"/>
      <c r="C17" s="34" t="s">
        <v>199</v>
      </c>
      <c r="D17" s="34" t="s">
        <v>272</v>
      </c>
      <c r="E17" s="34">
        <v>1</v>
      </c>
      <c r="F17" s="49">
        <v>6251.5</v>
      </c>
      <c r="G17" s="50" t="s">
        <v>13</v>
      </c>
      <c r="H17" s="225" t="s">
        <v>296</v>
      </c>
      <c r="I17" s="51">
        <v>46023</v>
      </c>
      <c r="J17" s="34" t="s">
        <v>46</v>
      </c>
      <c r="K17" s="34" t="s">
        <v>51</v>
      </c>
      <c r="L17" s="34" t="s">
        <v>120</v>
      </c>
      <c r="M17" s="34" t="s">
        <v>25</v>
      </c>
      <c r="N17" s="34" t="s">
        <v>307</v>
      </c>
      <c r="O17" s="34" t="s">
        <v>332</v>
      </c>
      <c r="P17" s="94"/>
    </row>
    <row r="18" spans="1:16" ht="44.25" customHeight="1" x14ac:dyDescent="0.2">
      <c r="A18" s="89"/>
      <c r="B18" s="212"/>
      <c r="C18" s="34" t="s">
        <v>200</v>
      </c>
      <c r="D18" s="34" t="s">
        <v>272</v>
      </c>
      <c r="E18" s="34">
        <v>1</v>
      </c>
      <c r="F18" s="49">
        <v>11745</v>
      </c>
      <c r="G18" s="50" t="s">
        <v>13</v>
      </c>
      <c r="H18" s="225" t="s">
        <v>296</v>
      </c>
      <c r="I18" s="51">
        <v>45658</v>
      </c>
      <c r="J18" s="34" t="s">
        <v>46</v>
      </c>
      <c r="K18" s="34" t="s">
        <v>51</v>
      </c>
      <c r="L18" s="34" t="s">
        <v>111</v>
      </c>
      <c r="M18" s="34" t="s">
        <v>25</v>
      </c>
      <c r="N18" s="34" t="s">
        <v>307</v>
      </c>
      <c r="O18" s="34" t="s">
        <v>332</v>
      </c>
      <c r="P18" s="94"/>
    </row>
    <row r="19" spans="1:16" ht="47.25" customHeight="1" x14ac:dyDescent="0.2">
      <c r="A19" s="89"/>
      <c r="B19" s="212"/>
      <c r="C19" s="34" t="s">
        <v>201</v>
      </c>
      <c r="D19" s="34" t="s">
        <v>272</v>
      </c>
      <c r="E19" s="34">
        <v>1</v>
      </c>
      <c r="F19" s="49">
        <v>23784</v>
      </c>
      <c r="G19" s="50" t="s">
        <v>13</v>
      </c>
      <c r="H19" s="225" t="s">
        <v>296</v>
      </c>
      <c r="I19" s="51">
        <v>46023</v>
      </c>
      <c r="J19" s="34" t="s">
        <v>46</v>
      </c>
      <c r="K19" s="34" t="s">
        <v>51</v>
      </c>
      <c r="L19" s="34" t="s">
        <v>121</v>
      </c>
      <c r="M19" s="34" t="s">
        <v>25</v>
      </c>
      <c r="N19" s="34" t="s">
        <v>307</v>
      </c>
      <c r="O19" s="34" t="s">
        <v>332</v>
      </c>
      <c r="P19" s="94"/>
    </row>
    <row r="20" spans="1:16" ht="59.25" customHeight="1" x14ac:dyDescent="0.2">
      <c r="A20" s="89"/>
      <c r="B20" s="212"/>
      <c r="C20" s="34" t="s">
        <v>418</v>
      </c>
      <c r="D20" s="34" t="s">
        <v>272</v>
      </c>
      <c r="E20" s="34">
        <v>1</v>
      </c>
      <c r="F20" s="49">
        <v>2000</v>
      </c>
      <c r="G20" s="50" t="s">
        <v>13</v>
      </c>
      <c r="H20" s="225" t="s">
        <v>296</v>
      </c>
      <c r="I20" s="51">
        <v>46023</v>
      </c>
      <c r="J20" s="34" t="s">
        <v>46</v>
      </c>
      <c r="K20" s="34" t="s">
        <v>51</v>
      </c>
      <c r="L20" s="34" t="s">
        <v>120</v>
      </c>
      <c r="M20" s="34" t="s">
        <v>25</v>
      </c>
      <c r="N20" s="34" t="s">
        <v>308</v>
      </c>
      <c r="O20" s="34" t="s">
        <v>332</v>
      </c>
      <c r="P20" s="94"/>
    </row>
    <row r="21" spans="1:16" ht="50.25" customHeight="1" x14ac:dyDescent="0.2">
      <c r="A21" s="89"/>
      <c r="B21" s="212"/>
      <c r="C21" s="34" t="s">
        <v>202</v>
      </c>
      <c r="D21" s="34" t="s">
        <v>272</v>
      </c>
      <c r="E21" s="34">
        <v>1</v>
      </c>
      <c r="F21" s="49">
        <v>3000</v>
      </c>
      <c r="G21" s="50" t="s">
        <v>13</v>
      </c>
      <c r="H21" s="225" t="s">
        <v>296</v>
      </c>
      <c r="I21" s="51">
        <v>46174</v>
      </c>
      <c r="J21" s="34" t="s">
        <v>46</v>
      </c>
      <c r="K21" s="34" t="s">
        <v>51</v>
      </c>
      <c r="L21" s="34" t="s">
        <v>120</v>
      </c>
      <c r="M21" s="34" t="s">
        <v>25</v>
      </c>
      <c r="N21" s="34" t="s">
        <v>306</v>
      </c>
      <c r="O21" s="34" t="s">
        <v>332</v>
      </c>
      <c r="P21" s="94"/>
    </row>
    <row r="22" spans="1:16" ht="59.25" customHeight="1" x14ac:dyDescent="0.2">
      <c r="A22" s="89"/>
      <c r="B22" s="212"/>
      <c r="C22" s="34" t="s">
        <v>203</v>
      </c>
      <c r="D22" s="34" t="s">
        <v>272</v>
      </c>
      <c r="E22" s="34">
        <v>1</v>
      </c>
      <c r="F22" s="49">
        <v>300</v>
      </c>
      <c r="G22" s="50" t="s">
        <v>13</v>
      </c>
      <c r="H22" s="225" t="s">
        <v>296</v>
      </c>
      <c r="I22" s="51">
        <v>46023</v>
      </c>
      <c r="J22" s="34" t="s">
        <v>46</v>
      </c>
      <c r="K22" s="34" t="s">
        <v>51</v>
      </c>
      <c r="L22" s="34" t="s">
        <v>120</v>
      </c>
      <c r="M22" s="34" t="s">
        <v>25</v>
      </c>
      <c r="N22" s="34" t="s">
        <v>309</v>
      </c>
      <c r="O22" s="34" t="s">
        <v>332</v>
      </c>
      <c r="P22" s="94"/>
    </row>
    <row r="23" spans="1:16" ht="59.25" customHeight="1" x14ac:dyDescent="0.2">
      <c r="A23" s="89"/>
      <c r="B23" s="212"/>
      <c r="C23" s="34" t="s">
        <v>206</v>
      </c>
      <c r="D23" s="34" t="s">
        <v>272</v>
      </c>
      <c r="E23" s="34">
        <v>1</v>
      </c>
      <c r="F23" s="49">
        <v>400</v>
      </c>
      <c r="G23" s="50" t="s">
        <v>13</v>
      </c>
      <c r="H23" s="225" t="s">
        <v>296</v>
      </c>
      <c r="I23" s="51">
        <v>46113</v>
      </c>
      <c r="J23" s="34" t="s">
        <v>46</v>
      </c>
      <c r="K23" s="34" t="s">
        <v>51</v>
      </c>
      <c r="L23" s="34" t="s">
        <v>120</v>
      </c>
      <c r="M23" s="34" t="s">
        <v>25</v>
      </c>
      <c r="N23" s="34" t="s">
        <v>308</v>
      </c>
      <c r="O23" s="34" t="s">
        <v>332</v>
      </c>
      <c r="P23" s="94"/>
    </row>
    <row r="24" spans="1:16" ht="59.25" customHeight="1" x14ac:dyDescent="0.2">
      <c r="A24" s="89"/>
      <c r="B24" s="212"/>
      <c r="C24" s="34" t="s">
        <v>204</v>
      </c>
      <c r="D24" s="34" t="s">
        <v>272</v>
      </c>
      <c r="E24" s="34">
        <v>1</v>
      </c>
      <c r="F24" s="49">
        <v>8000</v>
      </c>
      <c r="G24" s="50" t="s">
        <v>13</v>
      </c>
      <c r="H24" s="225" t="s">
        <v>297</v>
      </c>
      <c r="I24" s="51">
        <v>46082</v>
      </c>
      <c r="J24" s="34" t="s">
        <v>46</v>
      </c>
      <c r="K24" s="34" t="s">
        <v>51</v>
      </c>
      <c r="L24" s="34" t="s">
        <v>127</v>
      </c>
      <c r="M24" s="34" t="s">
        <v>25</v>
      </c>
      <c r="N24" s="34" t="s">
        <v>308</v>
      </c>
      <c r="O24" s="34" t="s">
        <v>337</v>
      </c>
      <c r="P24" s="94"/>
    </row>
    <row r="25" spans="1:16" ht="51" customHeight="1" x14ac:dyDescent="0.2">
      <c r="A25" s="89"/>
      <c r="B25" s="212"/>
      <c r="C25" s="34" t="s">
        <v>205</v>
      </c>
      <c r="D25" s="34" t="s">
        <v>272</v>
      </c>
      <c r="E25" s="34">
        <v>1</v>
      </c>
      <c r="F25" s="49">
        <v>30000</v>
      </c>
      <c r="G25" s="34" t="s">
        <v>13</v>
      </c>
      <c r="H25" s="225" t="s">
        <v>296</v>
      </c>
      <c r="I25" s="51">
        <v>46023</v>
      </c>
      <c r="J25" s="34" t="s">
        <v>46</v>
      </c>
      <c r="K25" s="34" t="s">
        <v>51</v>
      </c>
      <c r="L25" s="34" t="s">
        <v>120</v>
      </c>
      <c r="M25" s="34" t="s">
        <v>25</v>
      </c>
      <c r="N25" s="34" t="s">
        <v>308</v>
      </c>
      <c r="O25" s="34" t="s">
        <v>338</v>
      </c>
      <c r="P25" s="94"/>
    </row>
    <row r="26" spans="1:16" ht="51" customHeight="1" x14ac:dyDescent="0.2">
      <c r="A26" s="89"/>
      <c r="B26" s="212"/>
      <c r="C26" s="34" t="s">
        <v>207</v>
      </c>
      <c r="D26" s="34" t="s">
        <v>272</v>
      </c>
      <c r="E26" s="34">
        <v>1</v>
      </c>
      <c r="F26" s="49">
        <v>4000</v>
      </c>
      <c r="G26" s="50" t="s">
        <v>13</v>
      </c>
      <c r="H26" s="225" t="s">
        <v>296</v>
      </c>
      <c r="I26" s="51">
        <v>46082</v>
      </c>
      <c r="J26" s="34" t="s">
        <v>46</v>
      </c>
      <c r="K26" s="34" t="s">
        <v>51</v>
      </c>
      <c r="L26" s="34" t="s">
        <v>120</v>
      </c>
      <c r="M26" s="34" t="s">
        <v>25</v>
      </c>
      <c r="N26" s="34" t="s">
        <v>306</v>
      </c>
      <c r="O26" s="34" t="s">
        <v>339</v>
      </c>
      <c r="P26" s="94"/>
    </row>
    <row r="27" spans="1:16" ht="61.5" customHeight="1" x14ac:dyDescent="0.2">
      <c r="A27" s="89"/>
      <c r="B27" s="212"/>
      <c r="C27" s="34" t="s">
        <v>208</v>
      </c>
      <c r="D27" s="34" t="s">
        <v>272</v>
      </c>
      <c r="E27" s="34">
        <v>1</v>
      </c>
      <c r="F27" s="49">
        <v>370000</v>
      </c>
      <c r="G27" s="50" t="s">
        <v>13</v>
      </c>
      <c r="H27" s="225" t="s">
        <v>296</v>
      </c>
      <c r="I27" s="51">
        <v>46023</v>
      </c>
      <c r="J27" s="34" t="s">
        <v>46</v>
      </c>
      <c r="K27" s="34" t="s">
        <v>51</v>
      </c>
      <c r="L27" s="34" t="s">
        <v>118</v>
      </c>
      <c r="M27" s="34" t="s">
        <v>25</v>
      </c>
      <c r="N27" s="34" t="s">
        <v>306</v>
      </c>
      <c r="O27" s="34" t="s">
        <v>333</v>
      </c>
      <c r="P27" s="94"/>
    </row>
    <row r="28" spans="1:16" ht="48" x14ac:dyDescent="0.2">
      <c r="A28" s="89"/>
      <c r="B28" s="212"/>
      <c r="C28" s="34" t="s">
        <v>209</v>
      </c>
      <c r="D28" s="34" t="s">
        <v>272</v>
      </c>
      <c r="E28" s="34">
        <v>1</v>
      </c>
      <c r="F28" s="31">
        <v>7200</v>
      </c>
      <c r="G28" s="50" t="s">
        <v>13</v>
      </c>
      <c r="H28" s="225" t="s">
        <v>296</v>
      </c>
      <c r="I28" s="51">
        <v>46023</v>
      </c>
      <c r="J28" s="34" t="s">
        <v>46</v>
      </c>
      <c r="K28" s="34" t="s">
        <v>51</v>
      </c>
      <c r="L28" s="34" t="s">
        <v>120</v>
      </c>
      <c r="M28" s="34" t="s">
        <v>25</v>
      </c>
      <c r="N28" s="34" t="s">
        <v>307</v>
      </c>
      <c r="O28" s="34" t="s">
        <v>332</v>
      </c>
      <c r="P28" s="94"/>
    </row>
    <row r="29" spans="1:16" ht="36" x14ac:dyDescent="0.2">
      <c r="A29" s="89"/>
      <c r="B29" s="212"/>
      <c r="C29" s="94" t="s">
        <v>436</v>
      </c>
      <c r="D29" s="94" t="s">
        <v>272</v>
      </c>
      <c r="E29" s="94">
        <v>1</v>
      </c>
      <c r="F29" s="96">
        <v>394003.32</v>
      </c>
      <c r="G29" s="97" t="s">
        <v>13</v>
      </c>
      <c r="H29" s="226" t="s">
        <v>431</v>
      </c>
      <c r="I29" s="98">
        <v>46024</v>
      </c>
      <c r="J29" s="94" t="s">
        <v>46</v>
      </c>
      <c r="K29" s="94" t="s">
        <v>433</v>
      </c>
      <c r="L29" s="94" t="s">
        <v>118</v>
      </c>
      <c r="M29" s="94" t="s">
        <v>25</v>
      </c>
      <c r="N29" s="94" t="s">
        <v>306</v>
      </c>
      <c r="O29" s="94" t="s">
        <v>333</v>
      </c>
      <c r="P29" s="94"/>
    </row>
    <row r="30" spans="1:16" ht="36" x14ac:dyDescent="0.2">
      <c r="A30" s="89"/>
      <c r="B30" s="212"/>
      <c r="C30" s="102" t="s">
        <v>426</v>
      </c>
      <c r="D30" s="94" t="s">
        <v>427</v>
      </c>
      <c r="E30" s="94">
        <v>1</v>
      </c>
      <c r="F30" s="100">
        <v>10000</v>
      </c>
      <c r="G30" s="97" t="s">
        <v>13</v>
      </c>
      <c r="H30" s="226" t="s">
        <v>431</v>
      </c>
      <c r="I30" s="98">
        <v>46172</v>
      </c>
      <c r="J30" s="94" t="s">
        <v>46</v>
      </c>
      <c r="K30" s="94" t="s">
        <v>51</v>
      </c>
      <c r="L30" s="94" t="s">
        <v>111</v>
      </c>
      <c r="M30" s="94" t="s">
        <v>25</v>
      </c>
      <c r="N30" s="105" t="s">
        <v>306</v>
      </c>
      <c r="O30" s="94"/>
      <c r="P30" s="94"/>
    </row>
    <row r="31" spans="1:16" ht="36" x14ac:dyDescent="0.2">
      <c r="A31" s="89"/>
      <c r="B31" s="212"/>
      <c r="C31" s="101" t="s">
        <v>424</v>
      </c>
      <c r="D31" s="102" t="s">
        <v>428</v>
      </c>
      <c r="E31" s="102">
        <v>440</v>
      </c>
      <c r="F31" s="103">
        <v>8000</v>
      </c>
      <c r="G31" s="97" t="s">
        <v>13</v>
      </c>
      <c r="H31" s="226" t="s">
        <v>431</v>
      </c>
      <c r="I31" s="98">
        <v>46173</v>
      </c>
      <c r="J31" s="94" t="s">
        <v>46</v>
      </c>
      <c r="K31" s="94" t="s">
        <v>51</v>
      </c>
      <c r="L31" s="94" t="s">
        <v>111</v>
      </c>
      <c r="M31" s="94" t="s">
        <v>25</v>
      </c>
      <c r="N31" s="105" t="s">
        <v>306</v>
      </c>
      <c r="O31" s="106"/>
      <c r="P31" s="105"/>
    </row>
    <row r="32" spans="1:16" ht="36" x14ac:dyDescent="0.2">
      <c r="A32" s="89"/>
      <c r="B32" s="212"/>
      <c r="C32" s="102" t="s">
        <v>423</v>
      </c>
      <c r="D32" s="102" t="s">
        <v>427</v>
      </c>
      <c r="E32" s="101">
        <f>500+250+40+20</f>
        <v>810</v>
      </c>
      <c r="F32" s="99">
        <f>7000+2000+1120+300</f>
        <v>10420</v>
      </c>
      <c r="G32" s="97" t="s">
        <v>13</v>
      </c>
      <c r="H32" s="226" t="s">
        <v>431</v>
      </c>
      <c r="I32" s="98">
        <v>46174</v>
      </c>
      <c r="J32" s="94" t="s">
        <v>46</v>
      </c>
      <c r="K32" s="94" t="s">
        <v>51</v>
      </c>
      <c r="L32" s="94" t="s">
        <v>111</v>
      </c>
      <c r="M32" s="94" t="s">
        <v>25</v>
      </c>
      <c r="N32" s="105" t="s">
        <v>306</v>
      </c>
      <c r="O32" s="106"/>
      <c r="P32" s="105"/>
    </row>
    <row r="33" spans="1:16" ht="36" x14ac:dyDescent="0.2">
      <c r="A33" s="89"/>
      <c r="B33" s="212"/>
      <c r="C33" s="135" t="s">
        <v>215</v>
      </c>
      <c r="D33" s="105" t="s">
        <v>427</v>
      </c>
      <c r="E33" s="105">
        <v>400</v>
      </c>
      <c r="F33" s="107">
        <f>2000+3145</f>
        <v>5145</v>
      </c>
      <c r="G33" s="97" t="s">
        <v>13</v>
      </c>
      <c r="H33" s="226" t="s">
        <v>431</v>
      </c>
      <c r="I33" s="98">
        <v>46175</v>
      </c>
      <c r="J33" s="94" t="s">
        <v>46</v>
      </c>
      <c r="K33" s="94" t="s">
        <v>51</v>
      </c>
      <c r="L33" s="94" t="s">
        <v>111</v>
      </c>
      <c r="M33" s="94" t="s">
        <v>25</v>
      </c>
      <c r="N33" s="105" t="s">
        <v>306</v>
      </c>
      <c r="O33" s="106"/>
      <c r="P33" s="108"/>
    </row>
    <row r="34" spans="1:16" ht="36" x14ac:dyDescent="0.2">
      <c r="A34" s="89"/>
      <c r="B34" s="212"/>
      <c r="C34" s="102" t="s">
        <v>217</v>
      </c>
      <c r="D34" s="105" t="s">
        <v>272</v>
      </c>
      <c r="E34" s="109">
        <v>40</v>
      </c>
      <c r="F34" s="107">
        <v>3200</v>
      </c>
      <c r="G34" s="97" t="s">
        <v>13</v>
      </c>
      <c r="H34" s="226" t="s">
        <v>431</v>
      </c>
      <c r="I34" s="98">
        <v>46176</v>
      </c>
      <c r="J34" s="94" t="s">
        <v>46</v>
      </c>
      <c r="K34" s="94" t="s">
        <v>51</v>
      </c>
      <c r="L34" s="94" t="s">
        <v>111</v>
      </c>
      <c r="M34" s="94" t="s">
        <v>25</v>
      </c>
      <c r="N34" s="105" t="s">
        <v>306</v>
      </c>
      <c r="O34" s="105"/>
      <c r="P34" s="105"/>
    </row>
    <row r="35" spans="1:16" ht="48" x14ac:dyDescent="0.2">
      <c r="A35" s="89"/>
      <c r="B35" s="212"/>
      <c r="C35" s="102" t="s">
        <v>221</v>
      </c>
      <c r="D35" s="105" t="s">
        <v>283</v>
      </c>
      <c r="E35" s="105">
        <v>1</v>
      </c>
      <c r="F35" s="107">
        <v>3786</v>
      </c>
      <c r="G35" s="97" t="s">
        <v>13</v>
      </c>
      <c r="H35" s="226" t="s">
        <v>430</v>
      </c>
      <c r="I35" s="104">
        <v>46082</v>
      </c>
      <c r="J35" s="94" t="s">
        <v>46</v>
      </c>
      <c r="K35" s="94" t="s">
        <v>51</v>
      </c>
      <c r="L35" s="94" t="s">
        <v>120</v>
      </c>
      <c r="M35" s="94" t="s">
        <v>25</v>
      </c>
      <c r="N35" s="105" t="s">
        <v>306</v>
      </c>
      <c r="O35" s="105"/>
      <c r="P35" s="105"/>
    </row>
    <row r="36" spans="1:16" ht="48" x14ac:dyDescent="0.2">
      <c r="A36" s="89"/>
      <c r="B36" s="212"/>
      <c r="C36" s="102" t="s">
        <v>220</v>
      </c>
      <c r="D36" s="105" t="s">
        <v>283</v>
      </c>
      <c r="E36" s="105">
        <v>1</v>
      </c>
      <c r="F36" s="107">
        <v>50000</v>
      </c>
      <c r="G36" s="97" t="s">
        <v>13</v>
      </c>
      <c r="H36" s="226" t="s">
        <v>431</v>
      </c>
      <c r="I36" s="104">
        <v>46111</v>
      </c>
      <c r="J36" s="94" t="s">
        <v>46</v>
      </c>
      <c r="K36" s="94" t="s">
        <v>433</v>
      </c>
      <c r="L36" s="94" t="s">
        <v>120</v>
      </c>
      <c r="M36" s="94" t="s">
        <v>25</v>
      </c>
      <c r="N36" s="105" t="s">
        <v>306</v>
      </c>
      <c r="O36" s="105"/>
      <c r="P36" s="105"/>
    </row>
    <row r="37" spans="1:16" ht="72" x14ac:dyDescent="0.2">
      <c r="A37" s="89"/>
      <c r="B37" s="213"/>
      <c r="C37" s="102" t="s">
        <v>442</v>
      </c>
      <c r="D37" s="105" t="s">
        <v>283</v>
      </c>
      <c r="E37" s="105">
        <v>4</v>
      </c>
      <c r="F37" s="107">
        <v>2000</v>
      </c>
      <c r="G37" s="97" t="s">
        <v>13</v>
      </c>
      <c r="H37" s="226" t="s">
        <v>430</v>
      </c>
      <c r="I37" s="104">
        <v>46081</v>
      </c>
      <c r="J37" s="94" t="s">
        <v>46</v>
      </c>
      <c r="K37" s="94" t="s">
        <v>51</v>
      </c>
      <c r="L37" s="94" t="s">
        <v>121</v>
      </c>
      <c r="M37" s="94" t="s">
        <v>25</v>
      </c>
      <c r="N37" s="105" t="s">
        <v>443</v>
      </c>
      <c r="O37" s="105"/>
      <c r="P37" s="105"/>
    </row>
    <row r="38" spans="1:16" ht="84" x14ac:dyDescent="0.2">
      <c r="A38" s="75"/>
      <c r="B38" s="214" t="s">
        <v>408</v>
      </c>
      <c r="C38" s="30" t="s">
        <v>266</v>
      </c>
      <c r="D38" s="30" t="s">
        <v>272</v>
      </c>
      <c r="E38" s="30">
        <v>1</v>
      </c>
      <c r="F38" s="49">
        <v>15000</v>
      </c>
      <c r="G38" s="97" t="s">
        <v>13</v>
      </c>
      <c r="H38" s="226" t="s">
        <v>431</v>
      </c>
      <c r="I38" s="33">
        <v>46082</v>
      </c>
      <c r="J38" s="34" t="s">
        <v>46</v>
      </c>
      <c r="K38" s="34" t="s">
        <v>51</v>
      </c>
      <c r="L38" s="34" t="s">
        <v>113</v>
      </c>
      <c r="M38" s="34" t="s">
        <v>25</v>
      </c>
      <c r="N38" s="30" t="s">
        <v>310</v>
      </c>
      <c r="O38" s="38" t="s">
        <v>377</v>
      </c>
      <c r="P38" s="38"/>
    </row>
    <row r="39" spans="1:16" ht="84" x14ac:dyDescent="0.2">
      <c r="A39" s="75"/>
      <c r="B39" s="215"/>
      <c r="C39" s="46" t="s">
        <v>267</v>
      </c>
      <c r="D39" s="30" t="s">
        <v>272</v>
      </c>
      <c r="E39" s="46">
        <v>1</v>
      </c>
      <c r="F39" s="49">
        <v>10000</v>
      </c>
      <c r="G39" s="97" t="s">
        <v>13</v>
      </c>
      <c r="H39" s="226" t="s">
        <v>431</v>
      </c>
      <c r="I39" s="33">
        <v>46143</v>
      </c>
      <c r="J39" s="34" t="s">
        <v>46</v>
      </c>
      <c r="K39" s="34" t="s">
        <v>51</v>
      </c>
      <c r="L39" s="34" t="s">
        <v>120</v>
      </c>
      <c r="M39" s="34" t="s">
        <v>25</v>
      </c>
      <c r="N39" s="30" t="s">
        <v>310</v>
      </c>
      <c r="O39" s="38" t="s">
        <v>377</v>
      </c>
      <c r="P39" s="38"/>
    </row>
    <row r="40" spans="1:16" ht="162" customHeight="1" x14ac:dyDescent="0.2">
      <c r="A40" s="89"/>
      <c r="B40" s="216" t="s">
        <v>400</v>
      </c>
      <c r="C40" s="111" t="s">
        <v>171</v>
      </c>
      <c r="D40" s="111" t="s">
        <v>272</v>
      </c>
      <c r="E40" s="111">
        <v>1</v>
      </c>
      <c r="F40" s="100">
        <v>70000</v>
      </c>
      <c r="G40" s="111" t="s">
        <v>13</v>
      </c>
      <c r="H40" s="226" t="s">
        <v>431</v>
      </c>
      <c r="I40" s="112">
        <v>46235</v>
      </c>
      <c r="J40" s="94" t="s">
        <v>46</v>
      </c>
      <c r="K40" s="94" t="s">
        <v>51</v>
      </c>
      <c r="L40" s="94" t="s">
        <v>121</v>
      </c>
      <c r="M40" s="94" t="s">
        <v>25</v>
      </c>
      <c r="N40" s="94" t="s">
        <v>304</v>
      </c>
      <c r="O40" s="110" t="s">
        <v>313</v>
      </c>
      <c r="P40" s="111" t="s">
        <v>382</v>
      </c>
    </row>
    <row r="41" spans="1:16" ht="132" x14ac:dyDescent="0.2">
      <c r="A41" s="89"/>
      <c r="B41" s="217"/>
      <c r="C41" s="111" t="s">
        <v>173</v>
      </c>
      <c r="D41" s="111" t="s">
        <v>272</v>
      </c>
      <c r="E41" s="111">
        <v>5000</v>
      </c>
      <c r="F41" s="100">
        <v>3000</v>
      </c>
      <c r="G41" s="111" t="s">
        <v>13</v>
      </c>
      <c r="H41" s="226" t="s">
        <v>431</v>
      </c>
      <c r="I41" s="112">
        <v>46174</v>
      </c>
      <c r="J41" s="94" t="s">
        <v>46</v>
      </c>
      <c r="K41" s="94" t="s">
        <v>51</v>
      </c>
      <c r="L41" s="94" t="s">
        <v>113</v>
      </c>
      <c r="M41" s="94" t="s">
        <v>25</v>
      </c>
      <c r="N41" s="94" t="s">
        <v>304</v>
      </c>
      <c r="O41" s="111" t="s">
        <v>315</v>
      </c>
      <c r="P41" s="94"/>
    </row>
    <row r="42" spans="1:16" ht="132" x14ac:dyDescent="0.2">
      <c r="A42" s="89"/>
      <c r="B42" s="217"/>
      <c r="C42" s="111" t="s">
        <v>174</v>
      </c>
      <c r="D42" s="111" t="s">
        <v>272</v>
      </c>
      <c r="E42" s="111">
        <v>3000</v>
      </c>
      <c r="F42" s="100">
        <v>5000</v>
      </c>
      <c r="G42" s="111" t="s">
        <v>13</v>
      </c>
      <c r="H42" s="226" t="s">
        <v>431</v>
      </c>
      <c r="I42" s="112">
        <v>46174</v>
      </c>
      <c r="J42" s="94" t="s">
        <v>46</v>
      </c>
      <c r="K42" s="94" t="s">
        <v>51</v>
      </c>
      <c r="L42" s="94" t="s">
        <v>113</v>
      </c>
      <c r="M42" s="94" t="s">
        <v>27</v>
      </c>
      <c r="N42" s="94" t="s">
        <v>304</v>
      </c>
      <c r="O42" s="111" t="s">
        <v>315</v>
      </c>
      <c r="P42" s="94"/>
    </row>
    <row r="43" spans="1:16" ht="67.5" customHeight="1" x14ac:dyDescent="0.2">
      <c r="A43" s="89"/>
      <c r="B43" s="217"/>
      <c r="C43" s="111" t="s">
        <v>175</v>
      </c>
      <c r="D43" s="111" t="s">
        <v>272</v>
      </c>
      <c r="E43" s="111">
        <v>3</v>
      </c>
      <c r="F43" s="100">
        <v>90000</v>
      </c>
      <c r="G43" s="111" t="s">
        <v>13</v>
      </c>
      <c r="H43" s="226" t="s">
        <v>431</v>
      </c>
      <c r="I43" s="112">
        <v>46296</v>
      </c>
      <c r="J43" s="94" t="s">
        <v>46</v>
      </c>
      <c r="K43" s="94" t="s">
        <v>51</v>
      </c>
      <c r="L43" s="94" t="s">
        <v>120</v>
      </c>
      <c r="M43" s="94" t="s">
        <v>25</v>
      </c>
      <c r="N43" s="94" t="s">
        <v>304</v>
      </c>
      <c r="O43" s="111" t="s">
        <v>316</v>
      </c>
      <c r="P43" s="111" t="s">
        <v>382</v>
      </c>
    </row>
    <row r="44" spans="1:16" ht="84" x14ac:dyDescent="0.2">
      <c r="A44" s="89"/>
      <c r="B44" s="218"/>
      <c r="C44" s="94" t="s">
        <v>176</v>
      </c>
      <c r="D44" s="94" t="s">
        <v>272</v>
      </c>
      <c r="E44" s="94">
        <v>1</v>
      </c>
      <c r="F44" s="100">
        <v>153000</v>
      </c>
      <c r="G44" s="94" t="s">
        <v>13</v>
      </c>
      <c r="H44" s="226" t="s">
        <v>431</v>
      </c>
      <c r="I44" s="114">
        <v>46174</v>
      </c>
      <c r="J44" s="94" t="s">
        <v>46</v>
      </c>
      <c r="K44" s="94" t="s">
        <v>51</v>
      </c>
      <c r="L44" s="94" t="s">
        <v>120</v>
      </c>
      <c r="M44" s="94" t="s">
        <v>25</v>
      </c>
      <c r="N44" s="94" t="s">
        <v>304</v>
      </c>
      <c r="O44" s="115" t="s">
        <v>317</v>
      </c>
      <c r="P44" s="94" t="s">
        <v>382</v>
      </c>
    </row>
    <row r="45" spans="1:16" ht="60" x14ac:dyDescent="0.2">
      <c r="A45" s="89"/>
      <c r="B45" s="216" t="s">
        <v>401</v>
      </c>
      <c r="C45" s="94" t="s">
        <v>178</v>
      </c>
      <c r="D45" s="94" t="s">
        <v>272</v>
      </c>
      <c r="E45" s="116">
        <v>1</v>
      </c>
      <c r="F45" s="100">
        <v>280998</v>
      </c>
      <c r="G45" s="105" t="s">
        <v>13</v>
      </c>
      <c r="H45" s="226" t="s">
        <v>431</v>
      </c>
      <c r="I45" s="114">
        <v>46204</v>
      </c>
      <c r="J45" s="94" t="s">
        <v>46</v>
      </c>
      <c r="K45" s="94" t="s">
        <v>51</v>
      </c>
      <c r="L45" s="94" t="s">
        <v>121</v>
      </c>
      <c r="M45" s="94" t="s">
        <v>25</v>
      </c>
      <c r="N45" s="94" t="s">
        <v>304</v>
      </c>
      <c r="O45" s="94" t="s">
        <v>319</v>
      </c>
      <c r="P45" s="94" t="s">
        <v>439</v>
      </c>
    </row>
    <row r="46" spans="1:16" ht="48" x14ac:dyDescent="0.2">
      <c r="A46" s="89"/>
      <c r="B46" s="217"/>
      <c r="C46" s="94" t="s">
        <v>183</v>
      </c>
      <c r="D46" s="94" t="s">
        <v>272</v>
      </c>
      <c r="E46" s="94">
        <v>1</v>
      </c>
      <c r="F46" s="100">
        <v>4000</v>
      </c>
      <c r="G46" s="94" t="s">
        <v>13</v>
      </c>
      <c r="H46" s="226" t="s">
        <v>430</v>
      </c>
      <c r="I46" s="114">
        <v>46082</v>
      </c>
      <c r="J46" s="94" t="s">
        <v>46</v>
      </c>
      <c r="K46" s="94" t="s">
        <v>51</v>
      </c>
      <c r="L46" s="94" t="s">
        <v>120</v>
      </c>
      <c r="M46" s="94" t="s">
        <v>25</v>
      </c>
      <c r="N46" s="94" t="s">
        <v>304</v>
      </c>
      <c r="O46" s="94" t="s">
        <v>324</v>
      </c>
      <c r="P46" s="94"/>
    </row>
    <row r="47" spans="1:16" ht="38.25" x14ac:dyDescent="0.2">
      <c r="A47" s="89"/>
      <c r="B47" s="217"/>
      <c r="C47" s="102" t="s">
        <v>440</v>
      </c>
      <c r="D47" s="94" t="s">
        <v>272</v>
      </c>
      <c r="E47" s="94">
        <v>1</v>
      </c>
      <c r="F47" s="154">
        <f>35792-900-1300</f>
        <v>33592</v>
      </c>
      <c r="G47" s="94" t="s">
        <v>13</v>
      </c>
      <c r="H47" s="226" t="s">
        <v>431</v>
      </c>
      <c r="I47" s="114">
        <v>46143</v>
      </c>
      <c r="J47" s="94" t="s">
        <v>46</v>
      </c>
      <c r="K47" s="94" t="s">
        <v>51</v>
      </c>
      <c r="L47" s="94" t="s">
        <v>111</v>
      </c>
      <c r="M47" s="94" t="s">
        <v>25</v>
      </c>
      <c r="N47" s="105" t="s">
        <v>306</v>
      </c>
      <c r="O47" s="142" t="s">
        <v>441</v>
      </c>
      <c r="P47" s="94"/>
    </row>
    <row r="48" spans="1:16" ht="50.25" customHeight="1" x14ac:dyDescent="0.2">
      <c r="A48" s="89"/>
      <c r="B48" s="218"/>
      <c r="C48" s="94" t="s">
        <v>184</v>
      </c>
      <c r="D48" s="94" t="s">
        <v>272</v>
      </c>
      <c r="E48" s="94">
        <v>1</v>
      </c>
      <c r="F48" s="100">
        <v>5000</v>
      </c>
      <c r="G48" s="94" t="s">
        <v>13</v>
      </c>
      <c r="H48" s="226" t="s">
        <v>431</v>
      </c>
      <c r="I48" s="114">
        <v>46082</v>
      </c>
      <c r="J48" s="94" t="s">
        <v>46</v>
      </c>
      <c r="K48" s="94" t="s">
        <v>51</v>
      </c>
      <c r="L48" s="94" t="s">
        <v>111</v>
      </c>
      <c r="M48" s="94" t="s">
        <v>25</v>
      </c>
      <c r="N48" s="94" t="s">
        <v>304</v>
      </c>
      <c r="O48" s="94" t="s">
        <v>325</v>
      </c>
      <c r="P48" s="94"/>
    </row>
    <row r="49" spans="1:16" ht="60" x14ac:dyDescent="0.2">
      <c r="A49" s="89"/>
      <c r="B49" s="131" t="s">
        <v>402</v>
      </c>
      <c r="C49" s="111" t="s">
        <v>186</v>
      </c>
      <c r="D49" s="94" t="s">
        <v>272</v>
      </c>
      <c r="E49" s="119">
        <v>3</v>
      </c>
      <c r="F49" s="100">
        <v>50000</v>
      </c>
      <c r="G49" s="110" t="s">
        <v>289</v>
      </c>
      <c r="H49" s="226" t="s">
        <v>431</v>
      </c>
      <c r="I49" s="114">
        <v>46113</v>
      </c>
      <c r="J49" s="94" t="s">
        <v>46</v>
      </c>
      <c r="K49" s="94" t="s">
        <v>51</v>
      </c>
      <c r="L49" s="94" t="s">
        <v>121</v>
      </c>
      <c r="M49" s="94" t="s">
        <v>25</v>
      </c>
      <c r="N49" s="111" t="s">
        <v>305</v>
      </c>
      <c r="O49" s="111" t="s">
        <v>327</v>
      </c>
      <c r="P49" s="94"/>
    </row>
    <row r="50" spans="1:16" ht="82.5" customHeight="1" x14ac:dyDescent="0.2">
      <c r="A50" s="89"/>
      <c r="B50" s="216" t="s">
        <v>403</v>
      </c>
      <c r="C50" s="111" t="s">
        <v>188</v>
      </c>
      <c r="D50" s="94" t="s">
        <v>272</v>
      </c>
      <c r="E50" s="119">
        <v>1</v>
      </c>
      <c r="F50" s="122">
        <v>1839864</v>
      </c>
      <c r="G50" s="111" t="s">
        <v>13</v>
      </c>
      <c r="H50" s="226" t="s">
        <v>431</v>
      </c>
      <c r="I50" s="112">
        <v>46023</v>
      </c>
      <c r="J50" s="94" t="s">
        <v>46</v>
      </c>
      <c r="K50" s="94" t="s">
        <v>51</v>
      </c>
      <c r="L50" s="94" t="s">
        <v>118</v>
      </c>
      <c r="M50" s="94" t="s">
        <v>25</v>
      </c>
      <c r="N50" s="111" t="s">
        <v>306</v>
      </c>
      <c r="O50" s="111" t="s">
        <v>329</v>
      </c>
      <c r="P50" s="123"/>
    </row>
    <row r="51" spans="1:16" ht="100.5" customHeight="1" x14ac:dyDescent="0.2">
      <c r="A51" s="89"/>
      <c r="B51" s="218"/>
      <c r="C51" s="111" t="s">
        <v>189</v>
      </c>
      <c r="D51" s="111" t="s">
        <v>274</v>
      </c>
      <c r="E51" s="119">
        <v>172</v>
      </c>
      <c r="F51" s="100">
        <v>23000</v>
      </c>
      <c r="G51" s="111" t="s">
        <v>13</v>
      </c>
      <c r="H51" s="226" t="s">
        <v>430</v>
      </c>
      <c r="I51" s="112">
        <v>46082</v>
      </c>
      <c r="J51" s="94" t="s">
        <v>46</v>
      </c>
      <c r="K51" s="94" t="s">
        <v>51</v>
      </c>
      <c r="L51" s="94" t="s">
        <v>117</v>
      </c>
      <c r="M51" s="94" t="s">
        <v>25</v>
      </c>
      <c r="N51" s="111" t="s">
        <v>306</v>
      </c>
      <c r="O51" s="111" t="s">
        <v>330</v>
      </c>
      <c r="P51" s="105"/>
    </row>
    <row r="52" spans="1:16" ht="232.5" customHeight="1" x14ac:dyDescent="0.2">
      <c r="A52" s="89"/>
      <c r="B52" s="211" t="s">
        <v>405</v>
      </c>
      <c r="C52" s="94" t="s">
        <v>222</v>
      </c>
      <c r="D52" s="94" t="s">
        <v>272</v>
      </c>
      <c r="E52" s="116">
        <v>40</v>
      </c>
      <c r="F52" s="100">
        <v>47232</v>
      </c>
      <c r="G52" s="105" t="s">
        <v>13</v>
      </c>
      <c r="H52" s="226" t="s">
        <v>430</v>
      </c>
      <c r="I52" s="112">
        <v>46082</v>
      </c>
      <c r="J52" s="94" t="s">
        <v>46</v>
      </c>
      <c r="K52" s="94" t="s">
        <v>51</v>
      </c>
      <c r="L52" s="94" t="s">
        <v>117</v>
      </c>
      <c r="M52" s="94" t="s">
        <v>25</v>
      </c>
      <c r="N52" s="105" t="s">
        <v>306</v>
      </c>
      <c r="O52" s="94" t="s">
        <v>340</v>
      </c>
      <c r="P52" s="94" t="s">
        <v>384</v>
      </c>
    </row>
    <row r="53" spans="1:16" ht="255" customHeight="1" x14ac:dyDescent="0.2">
      <c r="A53" s="89"/>
      <c r="B53" s="212"/>
      <c r="C53" s="94" t="s">
        <v>223</v>
      </c>
      <c r="D53" s="94" t="s">
        <v>272</v>
      </c>
      <c r="E53" s="94">
        <v>40</v>
      </c>
      <c r="F53" s="100">
        <v>6528</v>
      </c>
      <c r="G53" s="113" t="s">
        <v>13</v>
      </c>
      <c r="H53" s="226" t="s">
        <v>430</v>
      </c>
      <c r="I53" s="112">
        <v>46082</v>
      </c>
      <c r="J53" s="94" t="s">
        <v>46</v>
      </c>
      <c r="K53" s="94" t="s">
        <v>51</v>
      </c>
      <c r="L53" s="94" t="s">
        <v>117</v>
      </c>
      <c r="M53" s="94" t="s">
        <v>25</v>
      </c>
      <c r="N53" s="105" t="s">
        <v>306</v>
      </c>
      <c r="O53" s="94" t="s">
        <v>340</v>
      </c>
      <c r="P53" s="94" t="s">
        <v>385</v>
      </c>
    </row>
    <row r="54" spans="1:16" ht="213" customHeight="1" x14ac:dyDescent="0.2">
      <c r="A54" s="89"/>
      <c r="B54" s="212"/>
      <c r="C54" s="94" t="s">
        <v>224</v>
      </c>
      <c r="D54" s="94" t="s">
        <v>272</v>
      </c>
      <c r="E54" s="94">
        <v>2</v>
      </c>
      <c r="F54" s="100">
        <v>3945</v>
      </c>
      <c r="G54" s="94" t="s">
        <v>13</v>
      </c>
      <c r="H54" s="226" t="s">
        <v>431</v>
      </c>
      <c r="I54" s="114">
        <v>46143</v>
      </c>
      <c r="J54" s="94" t="s">
        <v>46</v>
      </c>
      <c r="K54" s="94" t="s">
        <v>51</v>
      </c>
      <c r="L54" s="94" t="s">
        <v>120</v>
      </c>
      <c r="M54" s="94" t="s">
        <v>25</v>
      </c>
      <c r="N54" s="105" t="s">
        <v>306</v>
      </c>
      <c r="O54" s="94" t="s">
        <v>341</v>
      </c>
      <c r="P54" s="94" t="s">
        <v>386</v>
      </c>
    </row>
    <row r="55" spans="1:16" ht="258" customHeight="1" x14ac:dyDescent="0.2">
      <c r="A55" s="89"/>
      <c r="B55" s="212"/>
      <c r="C55" s="102" t="s">
        <v>225</v>
      </c>
      <c r="D55" s="94" t="s">
        <v>272</v>
      </c>
      <c r="E55" s="94">
        <v>1</v>
      </c>
      <c r="F55" s="100">
        <v>38400</v>
      </c>
      <c r="G55" s="94" t="s">
        <v>13</v>
      </c>
      <c r="H55" s="226" t="s">
        <v>431</v>
      </c>
      <c r="I55" s="112">
        <v>46082</v>
      </c>
      <c r="J55" s="94" t="s">
        <v>46</v>
      </c>
      <c r="K55" s="94" t="s">
        <v>51</v>
      </c>
      <c r="L55" s="94" t="s">
        <v>117</v>
      </c>
      <c r="M55" s="94" t="s">
        <v>25</v>
      </c>
      <c r="N55" s="105" t="s">
        <v>306</v>
      </c>
      <c r="O55" s="94" t="s">
        <v>342</v>
      </c>
      <c r="P55" s="94" t="s">
        <v>387</v>
      </c>
    </row>
    <row r="56" spans="1:16" ht="169.5" customHeight="1" x14ac:dyDescent="0.2">
      <c r="A56" s="89"/>
      <c r="B56" s="212"/>
      <c r="C56" s="94" t="s">
        <v>226</v>
      </c>
      <c r="D56" s="94" t="s">
        <v>272</v>
      </c>
      <c r="E56" s="94">
        <v>1</v>
      </c>
      <c r="F56" s="100">
        <v>30000</v>
      </c>
      <c r="G56" s="94" t="s">
        <v>13</v>
      </c>
      <c r="H56" s="226" t="s">
        <v>430</v>
      </c>
      <c r="I56" s="114">
        <v>46023</v>
      </c>
      <c r="J56" s="94" t="s">
        <v>46</v>
      </c>
      <c r="K56" s="94" t="s">
        <v>51</v>
      </c>
      <c r="L56" s="94" t="s">
        <v>121</v>
      </c>
      <c r="M56" s="94" t="s">
        <v>25</v>
      </c>
      <c r="N56" s="105" t="s">
        <v>306</v>
      </c>
      <c r="O56" s="94" t="s">
        <v>343</v>
      </c>
      <c r="P56" s="94" t="s">
        <v>388</v>
      </c>
    </row>
    <row r="57" spans="1:16" ht="246" customHeight="1" x14ac:dyDescent="0.2">
      <c r="A57" s="89"/>
      <c r="B57" s="213"/>
      <c r="C57" s="94" t="s">
        <v>228</v>
      </c>
      <c r="D57" s="94" t="s">
        <v>272</v>
      </c>
      <c r="E57" s="94">
        <v>1</v>
      </c>
      <c r="F57" s="100">
        <v>244732.77</v>
      </c>
      <c r="G57" s="94" t="s">
        <v>13</v>
      </c>
      <c r="H57" s="226" t="s">
        <v>430</v>
      </c>
      <c r="I57" s="114">
        <v>46023</v>
      </c>
      <c r="J57" s="94" t="s">
        <v>46</v>
      </c>
      <c r="K57" s="94" t="s">
        <v>51</v>
      </c>
      <c r="L57" s="94" t="s">
        <v>121</v>
      </c>
      <c r="M57" s="94" t="s">
        <v>25</v>
      </c>
      <c r="N57" s="105" t="s">
        <v>306</v>
      </c>
      <c r="O57" s="94" t="s">
        <v>345</v>
      </c>
      <c r="P57" s="94" t="s">
        <v>390</v>
      </c>
    </row>
    <row r="58" spans="1:16" x14ac:dyDescent="0.2">
      <c r="A58" s="89"/>
      <c r="B58" s="89"/>
      <c r="C58" s="89"/>
      <c r="D58" s="89"/>
      <c r="E58" s="89"/>
      <c r="F58" s="89"/>
      <c r="G58" s="89"/>
      <c r="H58" s="89"/>
      <c r="I58" s="89"/>
      <c r="J58" s="89"/>
      <c r="K58" s="89"/>
      <c r="L58" s="89"/>
      <c r="M58" s="89"/>
      <c r="N58" s="89"/>
      <c r="O58" s="89"/>
      <c r="P58" s="89"/>
    </row>
    <row r="59" spans="1:16" ht="15.75" x14ac:dyDescent="0.2">
      <c r="A59" s="199"/>
      <c r="B59" s="200"/>
      <c r="C59" s="200"/>
      <c r="D59" s="200"/>
      <c r="E59" s="201"/>
      <c r="F59" s="132" t="s">
        <v>412</v>
      </c>
      <c r="G59" s="132" t="s">
        <v>419</v>
      </c>
      <c r="H59" s="138" t="s">
        <v>416</v>
      </c>
      <c r="I59" s="11"/>
      <c r="J59" s="11"/>
      <c r="K59" s="11"/>
      <c r="L59" s="11"/>
      <c r="M59" s="11"/>
      <c r="N59" s="11"/>
      <c r="O59" s="11"/>
      <c r="P59" s="11"/>
    </row>
    <row r="60" spans="1:16" ht="15.75" x14ac:dyDescent="0.2">
      <c r="A60" s="195" t="s">
        <v>416</v>
      </c>
      <c r="B60" s="195"/>
      <c r="C60" s="195"/>
      <c r="D60" s="195"/>
      <c r="E60" s="195"/>
      <c r="F60" s="133">
        <f>SUM(F9:F59)</f>
        <v>4352189.3099999996</v>
      </c>
      <c r="G60" s="133">
        <v>0</v>
      </c>
      <c r="H60" s="137">
        <f t="shared" ref="H60" si="0">F60+G60</f>
        <v>4352189.3099999996</v>
      </c>
      <c r="I60" s="11"/>
      <c r="J60" s="11"/>
      <c r="K60" s="11"/>
      <c r="L60" s="11"/>
      <c r="M60" s="11"/>
      <c r="N60" s="11"/>
      <c r="O60" s="11"/>
      <c r="P60" s="11"/>
    </row>
    <row r="64" spans="1:16" x14ac:dyDescent="0.2">
      <c r="C64" s="141"/>
      <c r="D64" s="139"/>
      <c r="F64" s="139"/>
    </row>
    <row r="65" spans="3:6" x14ac:dyDescent="0.2">
      <c r="C65" s="141"/>
      <c r="D65" s="139"/>
      <c r="F65" s="139"/>
    </row>
    <row r="66" spans="3:6" x14ac:dyDescent="0.2">
      <c r="D66" s="140"/>
      <c r="F66" s="140"/>
    </row>
    <row r="67" spans="3:6" x14ac:dyDescent="0.2">
      <c r="F67" s="139"/>
    </row>
  </sheetData>
  <mergeCells count="27">
    <mergeCell ref="A60:E60"/>
    <mergeCell ref="A59:E59"/>
    <mergeCell ref="G6:G7"/>
    <mergeCell ref="H6:H7"/>
    <mergeCell ref="I6:I7"/>
    <mergeCell ref="B38:B39"/>
    <mergeCell ref="B40:B44"/>
    <mergeCell ref="B50:B51"/>
    <mergeCell ref="B52:B57"/>
    <mergeCell ref="B45:B48"/>
    <mergeCell ref="B9:B37"/>
    <mergeCell ref="O6:O7"/>
    <mergeCell ref="P6:P7"/>
    <mergeCell ref="B8:E8"/>
    <mergeCell ref="B1:P1"/>
    <mergeCell ref="B3:C3"/>
    <mergeCell ref="E3:I3"/>
    <mergeCell ref="B4:C4"/>
    <mergeCell ref="E4:I4"/>
    <mergeCell ref="J6:L6"/>
    <mergeCell ref="M6:M7"/>
    <mergeCell ref="N6:N7"/>
    <mergeCell ref="B6:B7"/>
    <mergeCell ref="C6:C7"/>
    <mergeCell ref="D6:D7"/>
    <mergeCell ref="E6:E7"/>
    <mergeCell ref="F6:F7"/>
  </mergeCells>
  <phoneticPr fontId="11" type="noConversion"/>
  <dataValidations count="6">
    <dataValidation type="list" allowBlank="1" showErrorMessage="1" sqref="H10:H28 G9:G31" xr:uid="{00000000-0002-0000-0400-000000000000}">
      <formula1>"Compra,Contratação de Serviço,Renovação Contratual"</formula1>
    </dataValidation>
    <dataValidation type="list" allowBlank="1" showInputMessage="1" showErrorMessage="1" sqref="N52:N57 N30:N39 N47" xr:uid="{00000000-0002-0000-0400-000001000000}">
      <mc:AlternateContent xmlns:x12ac="http://schemas.microsoft.com/office/spreadsheetml/2011/1/ac" xmlns:mc="http://schemas.openxmlformats.org/markup-compatibility/2006">
        <mc:Choice Requires="x12ac">
          <x12ac:list>"Rosâgela Vetoraze, Marcelo Mazzon e Cristiane Santos", Rosângela Vetoraze</x12ac:list>
        </mc:Choice>
        <mc:Fallback>
          <formula1>"Rosâgela Vetoraze, Marcelo Mazzon e Cristiane Santos, Rosângela Vetoraze"</formula1>
        </mc:Fallback>
      </mc:AlternateContent>
    </dataValidation>
    <dataValidation type="list" allowBlank="1" showInputMessage="1" showErrorMessage="1" sqref="N52:N57 N30:N39 N47" xr:uid="{00000000-0002-0000-0400-000002000000}">
      <mc:AlternateContent xmlns:x12ac="http://schemas.microsoft.com/office/spreadsheetml/2011/1/ac" xmlns:mc="http://schemas.openxmlformats.org/markup-compatibility/2006">
        <mc:Choice Requires="x12ac">
          <x12ac:list>"Rosângela Vetoraze, Cristiane Santos e Marcelo Mazon", Rosângela Vetoraze, Marcelo Mazon, Cristiane Santos</x12ac:list>
        </mc:Choice>
        <mc:Fallback>
          <formula1>"Rosângela Vetoraze, Cristiane Santos e Marcelo Mazon, Rosângela Vetoraze, Marcelo Mazon, Cristiane Santos"</formula1>
        </mc:Fallback>
      </mc:AlternateContent>
    </dataValidation>
    <dataValidation type="list" allowBlank="1" showErrorMessage="1" sqref="N9" xr:uid="{00000000-0002-0000-0400-000003000000}">
      <formula1>"Rosângela Vetoraze,Cristiane Santos e Marcelo Mazon,Rosângela Vetoraze,Marcelo Mazon,Cristiane Santos"</formula1>
    </dataValidation>
    <dataValidation type="list" allowBlank="1" showInputMessage="1" showErrorMessage="1" sqref="G32:G39" xr:uid="{00000000-0002-0000-0400-000004000000}">
      <formula1>"Baixo,Médio,Alto"</formula1>
    </dataValidation>
    <dataValidation type="list" allowBlank="1" showInputMessage="1" showErrorMessage="1" sqref="H9 H29:H57" xr:uid="{00000000-0002-0000-0400-000005000000}">
      <formula1>"Existente a ser renovado,Existente não renovável,Novo"</formula1>
    </dataValidation>
  </dataValidations>
  <pageMargins left="0.25" right="0.25"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6000000}">
          <x14:formula1>
            <xm:f>Listas!$D$2:$D$9</xm:f>
          </x14:formula1>
          <xm:sqref>J9:J57</xm:sqref>
        </x14:dataValidation>
        <x14:dataValidation type="list" allowBlank="1" showInputMessage="1" showErrorMessage="1" xr:uid="{00000000-0002-0000-0400-000007000000}">
          <x14:formula1>
            <xm:f>Listas!$F$2:$F$88</xm:f>
          </x14:formula1>
          <xm:sqref>L9:L57</xm:sqref>
        </x14:dataValidation>
        <x14:dataValidation type="list" allowBlank="1" showInputMessage="1" showErrorMessage="1" xr:uid="{00000000-0002-0000-0400-000008000000}">
          <x14:formula1>
            <xm:f>Listas!$E$2:$E$33</xm:f>
          </x14:formula1>
          <xm:sqref>K9:K57</xm:sqref>
        </x14:dataValidation>
        <x14:dataValidation type="list" showInputMessage="1" showErrorMessage="1" xr:uid="{00000000-0002-0000-0400-000009000000}">
          <x14:formula1>
            <xm:f>Listas!$C$2:$C$8</xm:f>
          </x14:formula1>
          <xm:sqref>M9:M57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E17"/>
  <sheetViews>
    <sheetView workbookViewId="0">
      <selection activeCell="C13" sqref="C13"/>
    </sheetView>
  </sheetViews>
  <sheetFormatPr defaultRowHeight="12.75" x14ac:dyDescent="0.2"/>
  <cols>
    <col min="1" max="1" width="35" bestFit="1" customWidth="1"/>
    <col min="2" max="2" width="9.140625" style="150"/>
    <col min="3" max="3" width="83" bestFit="1" customWidth="1"/>
    <col min="4" max="4" width="9.140625" style="150"/>
  </cols>
  <sheetData>
    <row r="3" spans="1:5" x14ac:dyDescent="0.2">
      <c r="A3" s="141" t="s">
        <v>19</v>
      </c>
    </row>
    <row r="4" spans="1:5" x14ac:dyDescent="0.2">
      <c r="A4" s="143" t="s">
        <v>39</v>
      </c>
      <c r="B4" s="144"/>
      <c r="C4" s="149" t="s">
        <v>41</v>
      </c>
      <c r="D4" s="151"/>
    </row>
    <row r="5" spans="1:5" x14ac:dyDescent="0.2">
      <c r="A5" s="143"/>
      <c r="B5" s="152"/>
      <c r="C5" s="147"/>
      <c r="D5" s="151"/>
    </row>
    <row r="6" spans="1:5" x14ac:dyDescent="0.2">
      <c r="A6" s="143"/>
      <c r="B6" s="152"/>
      <c r="C6" s="147"/>
      <c r="D6" s="151"/>
    </row>
    <row r="7" spans="1:5" x14ac:dyDescent="0.2">
      <c r="A7" s="148" t="s">
        <v>46</v>
      </c>
      <c r="B7" s="152">
        <f>COUNTIF('PCA V2'!J9:J57,"3 - OUTRAS DESPESAS CORRENTES")</f>
        <v>49</v>
      </c>
      <c r="C7" s="146" t="s">
        <v>111</v>
      </c>
      <c r="D7" s="151">
        <f>COUNTIF('PCA V2'!L9:L57,"30 - MATERIAL DE CONSUMO")</f>
        <v>9</v>
      </c>
      <c r="E7" s="141"/>
    </row>
    <row r="8" spans="1:5" x14ac:dyDescent="0.2">
      <c r="A8" s="148" t="s">
        <v>47</v>
      </c>
      <c r="B8" s="152">
        <f>COUNTIF('PCA V2'!J29:J58,"4 - INVESTIMENTOS")</f>
        <v>0</v>
      </c>
      <c r="C8" s="146" t="s">
        <v>113</v>
      </c>
      <c r="D8" s="151">
        <f>COUNTIF('PCA V2'!L9:L57,"32 - MATERIAL, BEM OU SERVIÇO PARA DISTRIBUIÇÃO GRATUITA")</f>
        <v>3</v>
      </c>
      <c r="E8" s="141"/>
    </row>
    <row r="9" spans="1:5" x14ac:dyDescent="0.2">
      <c r="A9" s="145"/>
      <c r="B9" s="152"/>
      <c r="C9" s="146" t="s">
        <v>117</v>
      </c>
      <c r="D9" s="151">
        <f>COUNTIF('PCA V2'!L9:L57,"36 - OUTROS SERVIÇOS DE TERCEIROS - PESSOA FÍSICA")</f>
        <v>4</v>
      </c>
    </row>
    <row r="10" spans="1:5" x14ac:dyDescent="0.2">
      <c r="A10" s="145"/>
      <c r="B10" s="152"/>
      <c r="C10" s="146" t="s">
        <v>118</v>
      </c>
      <c r="D10" s="151">
        <f>COUNTIF('PCA V2'!L9:L57,"37 - LOCAÇÃO DE MÃO-DE-OBRA")</f>
        <v>4</v>
      </c>
    </row>
    <row r="11" spans="1:5" x14ac:dyDescent="0.2">
      <c r="A11" s="145"/>
      <c r="B11" s="152"/>
      <c r="C11" s="146" t="s">
        <v>435</v>
      </c>
      <c r="D11" s="151">
        <f>COUNTIF('PCA V2'!L9:L57,"38 - LOCAÇÃO DE MÃO-DE-OBRA")</f>
        <v>0</v>
      </c>
    </row>
    <row r="12" spans="1:5" x14ac:dyDescent="0.2">
      <c r="A12" s="145"/>
      <c r="B12" s="152"/>
      <c r="C12" s="146" t="s">
        <v>120</v>
      </c>
      <c r="D12" s="151">
        <f>COUNTIF('PCA V2'!L9:L57,"38 - LOCAÇÃO DE MÃO-DE-OBRA")</f>
        <v>0</v>
      </c>
    </row>
    <row r="13" spans="1:5" x14ac:dyDescent="0.2">
      <c r="A13" s="145"/>
      <c r="B13" s="152"/>
      <c r="C13" s="146" t="s">
        <v>121</v>
      </c>
      <c r="D13" s="151">
        <f>COUNTIF('PCA V2'!L9:L57,"40 - SERVIÇOS DE TECNOLOGIA DA INFORMAÇÃO E COMUNICAÇÃO - PESSOA JURÍDICA")</f>
        <v>7</v>
      </c>
    </row>
    <row r="14" spans="1:5" x14ac:dyDescent="0.2">
      <c r="A14" s="145"/>
      <c r="B14" s="152"/>
      <c r="C14" s="147"/>
      <c r="D14" s="151"/>
    </row>
    <row r="15" spans="1:5" x14ac:dyDescent="0.2">
      <c r="A15" s="145"/>
      <c r="B15" s="152"/>
      <c r="C15" s="147"/>
      <c r="D15" s="151"/>
    </row>
    <row r="16" spans="1:5" x14ac:dyDescent="0.2">
      <c r="A16" s="145"/>
      <c r="B16" s="152"/>
      <c r="C16" s="147"/>
      <c r="D16" s="151"/>
    </row>
    <row r="17" spans="1:4" x14ac:dyDescent="0.2">
      <c r="A17" s="145"/>
      <c r="B17" s="152"/>
      <c r="C17" s="147"/>
      <c r="D17" s="151"/>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1"/>
  <sheetViews>
    <sheetView workbookViewId="0">
      <selection activeCell="B12" sqref="B12:P13"/>
    </sheetView>
  </sheetViews>
  <sheetFormatPr defaultRowHeight="12.75" x14ac:dyDescent="0.2"/>
  <cols>
    <col min="2" max="2" width="11.140625" customWidth="1"/>
    <col min="3" max="3" width="31.85546875" customWidth="1"/>
    <col min="4" max="4" width="17.7109375" customWidth="1"/>
    <col min="5" max="5" width="11.28515625" customWidth="1"/>
    <col min="6" max="6" width="24.7109375" customWidth="1"/>
    <col min="7" max="7" width="26" customWidth="1"/>
    <col min="8" max="8" width="16.28515625" customWidth="1"/>
    <col min="9" max="9" width="11.28515625" customWidth="1"/>
    <col min="10" max="10" width="14.7109375" customWidth="1"/>
    <col min="11" max="11" width="13.140625" customWidth="1"/>
    <col min="12" max="12" width="17.7109375" customWidth="1"/>
    <col min="13" max="13" width="15.140625" customWidth="1"/>
    <col min="14" max="14" width="11.7109375" customWidth="1"/>
    <col min="15" max="15" width="43.5703125" customWidth="1"/>
    <col min="16" max="16" width="25.28515625" customWidth="1"/>
  </cols>
  <sheetData>
    <row r="1" spans="1:16" x14ac:dyDescent="0.2">
      <c r="A1" s="89"/>
      <c r="B1" s="202" t="s">
        <v>24</v>
      </c>
      <c r="C1" s="202"/>
      <c r="D1" s="202"/>
      <c r="E1" s="202"/>
      <c r="F1" s="202"/>
      <c r="G1" s="202"/>
      <c r="H1" s="202"/>
      <c r="I1" s="202"/>
      <c r="J1" s="202"/>
      <c r="K1" s="202"/>
      <c r="L1" s="202"/>
      <c r="M1" s="202"/>
      <c r="N1" s="202"/>
      <c r="O1" s="202"/>
      <c r="P1" s="202"/>
    </row>
    <row r="2" spans="1:16" x14ac:dyDescent="0.2">
      <c r="A2" s="89"/>
      <c r="B2" s="89"/>
      <c r="C2" s="89"/>
      <c r="D2" s="89"/>
      <c r="E2" s="89"/>
      <c r="F2" s="89"/>
      <c r="G2" s="89"/>
      <c r="H2" s="89"/>
      <c r="I2" s="89"/>
      <c r="J2" s="89"/>
      <c r="K2" s="89"/>
      <c r="L2" s="89"/>
      <c r="M2" s="89"/>
      <c r="N2" s="89"/>
      <c r="O2" s="89"/>
      <c r="P2" s="89"/>
    </row>
    <row r="3" spans="1:16" x14ac:dyDescent="0.2">
      <c r="A3" s="89"/>
      <c r="B3" s="203" t="s">
        <v>14</v>
      </c>
      <c r="C3" s="203"/>
      <c r="D3" s="129"/>
      <c r="E3" s="204" t="s">
        <v>410</v>
      </c>
      <c r="F3" s="205"/>
      <c r="G3" s="206"/>
      <c r="H3" s="206"/>
      <c r="I3" s="207"/>
      <c r="J3" s="129"/>
      <c r="K3" s="129"/>
      <c r="L3" s="129"/>
      <c r="M3" s="129"/>
      <c r="N3" s="89"/>
      <c r="O3" s="89"/>
      <c r="P3" s="89"/>
    </row>
    <row r="4" spans="1:16" x14ac:dyDescent="0.2">
      <c r="A4" s="89"/>
      <c r="B4" s="203" t="s">
        <v>15</v>
      </c>
      <c r="C4" s="203"/>
      <c r="D4" s="129"/>
      <c r="E4" s="204" t="s">
        <v>411</v>
      </c>
      <c r="F4" s="205"/>
      <c r="G4" s="206"/>
      <c r="H4" s="206"/>
      <c r="I4" s="207"/>
      <c r="J4" s="129"/>
      <c r="K4" s="129"/>
      <c r="L4" s="129"/>
      <c r="M4" s="129"/>
      <c r="N4" s="89"/>
      <c r="O4" s="89"/>
      <c r="P4" s="89"/>
    </row>
    <row r="5" spans="1:16" x14ac:dyDescent="0.2">
      <c r="A5" s="89"/>
      <c r="B5" s="89"/>
      <c r="C5" s="89"/>
      <c r="D5" s="89"/>
      <c r="E5" s="89"/>
      <c r="F5" s="89"/>
      <c r="G5" s="89"/>
      <c r="H5" s="89"/>
      <c r="I5" s="89"/>
      <c r="J5" s="89"/>
      <c r="K5" s="89"/>
      <c r="L5" s="89"/>
      <c r="M5" s="89"/>
      <c r="N5" s="89"/>
      <c r="O5" s="89"/>
      <c r="P5" s="89"/>
    </row>
    <row r="6" spans="1:16" x14ac:dyDescent="0.2">
      <c r="A6" s="89"/>
      <c r="B6" s="185" t="s">
        <v>21</v>
      </c>
      <c r="C6" s="185" t="s">
        <v>1</v>
      </c>
      <c r="D6" s="183" t="s">
        <v>9</v>
      </c>
      <c r="E6" s="183" t="s">
        <v>10</v>
      </c>
      <c r="F6" s="183" t="s">
        <v>42</v>
      </c>
      <c r="G6" s="183" t="s">
        <v>288</v>
      </c>
      <c r="H6" s="185" t="s">
        <v>0</v>
      </c>
      <c r="I6" s="185" t="s">
        <v>17</v>
      </c>
      <c r="J6" s="189" t="s">
        <v>19</v>
      </c>
      <c r="K6" s="190"/>
      <c r="L6" s="191"/>
      <c r="M6" s="185" t="s">
        <v>22</v>
      </c>
      <c r="N6" s="185" t="s">
        <v>20</v>
      </c>
      <c r="O6" s="185" t="s">
        <v>311</v>
      </c>
      <c r="P6" s="185" t="s">
        <v>381</v>
      </c>
    </row>
    <row r="7" spans="1:16" ht="36" x14ac:dyDescent="0.2">
      <c r="A7" s="89"/>
      <c r="B7" s="186"/>
      <c r="C7" s="186"/>
      <c r="D7" s="187"/>
      <c r="E7" s="187"/>
      <c r="F7" s="187"/>
      <c r="G7" s="184"/>
      <c r="H7" s="186"/>
      <c r="I7" s="186"/>
      <c r="J7" s="92" t="s">
        <v>39</v>
      </c>
      <c r="K7" s="92" t="s">
        <v>40</v>
      </c>
      <c r="L7" s="92" t="s">
        <v>41</v>
      </c>
      <c r="M7" s="188"/>
      <c r="N7" s="186"/>
      <c r="O7" s="188"/>
      <c r="P7" s="188" t="s">
        <v>16</v>
      </c>
    </row>
    <row r="8" spans="1:16" x14ac:dyDescent="0.2">
      <c r="A8" s="125"/>
      <c r="B8" s="196" t="s">
        <v>413</v>
      </c>
      <c r="C8" s="197"/>
      <c r="D8" s="197"/>
      <c r="E8" s="198"/>
      <c r="F8" s="126">
        <f>SUM(F9:F11)</f>
        <v>6869525.9100000001</v>
      </c>
      <c r="G8" s="127"/>
      <c r="H8" s="127"/>
      <c r="I8" s="127"/>
      <c r="J8" s="127"/>
      <c r="K8" s="127"/>
      <c r="L8" s="127"/>
      <c r="M8" s="127"/>
      <c r="N8" s="127"/>
      <c r="O8" s="127"/>
      <c r="P8" s="127"/>
    </row>
    <row r="9" spans="1:16" ht="82.5" customHeight="1" x14ac:dyDescent="0.2">
      <c r="A9" s="89"/>
      <c r="B9" s="131" t="s">
        <v>403</v>
      </c>
      <c r="C9" s="111" t="s">
        <v>188</v>
      </c>
      <c r="D9" s="111" t="s">
        <v>273</v>
      </c>
      <c r="E9" s="119">
        <v>1</v>
      </c>
      <c r="F9" s="122">
        <v>5519592</v>
      </c>
      <c r="G9" s="111" t="s">
        <v>13</v>
      </c>
      <c r="H9" s="136" t="s">
        <v>431</v>
      </c>
      <c r="I9" s="112">
        <v>46023</v>
      </c>
      <c r="J9" s="94" t="s">
        <v>46</v>
      </c>
      <c r="K9" s="94" t="s">
        <v>51</v>
      </c>
      <c r="L9" s="94" t="s">
        <v>118</v>
      </c>
      <c r="M9" s="94" t="s">
        <v>25</v>
      </c>
      <c r="N9" s="111" t="s">
        <v>306</v>
      </c>
      <c r="O9" s="111" t="s">
        <v>329</v>
      </c>
      <c r="P9" s="123"/>
    </row>
    <row r="10" spans="1:16" ht="75" customHeight="1" x14ac:dyDescent="0.2">
      <c r="A10" s="89"/>
      <c r="B10" s="131" t="s">
        <v>403</v>
      </c>
      <c r="C10" s="111" t="s">
        <v>190</v>
      </c>
      <c r="D10" s="111" t="s">
        <v>275</v>
      </c>
      <c r="E10" s="119">
        <v>12</v>
      </c>
      <c r="F10" s="100">
        <v>1000000</v>
      </c>
      <c r="G10" s="111" t="s">
        <v>13</v>
      </c>
      <c r="H10" s="136" t="s">
        <v>430</v>
      </c>
      <c r="I10" s="112">
        <v>46143</v>
      </c>
      <c r="J10" s="94" t="s">
        <v>46</v>
      </c>
      <c r="K10" s="94" t="s">
        <v>51</v>
      </c>
      <c r="L10" s="94" t="s">
        <v>101</v>
      </c>
      <c r="M10" s="94" t="s">
        <v>25</v>
      </c>
      <c r="N10" s="111" t="s">
        <v>306</v>
      </c>
      <c r="O10" s="124" t="s">
        <v>331</v>
      </c>
      <c r="P10" s="105"/>
    </row>
    <row r="11" spans="1:16" ht="108.75" customHeight="1" x14ac:dyDescent="0.2">
      <c r="A11" s="89"/>
      <c r="B11" s="130" t="s">
        <v>405</v>
      </c>
      <c r="C11" s="94" t="s">
        <v>228</v>
      </c>
      <c r="D11" s="94" t="s">
        <v>272</v>
      </c>
      <c r="E11" s="94">
        <v>1</v>
      </c>
      <c r="F11" s="100">
        <v>349933.91</v>
      </c>
      <c r="G11" s="94" t="s">
        <v>13</v>
      </c>
      <c r="H11" s="136" t="s">
        <v>430</v>
      </c>
      <c r="I11" s="94" t="s">
        <v>302</v>
      </c>
      <c r="J11" s="94" t="s">
        <v>46</v>
      </c>
      <c r="K11" s="94" t="s">
        <v>51</v>
      </c>
      <c r="L11" s="94" t="s">
        <v>121</v>
      </c>
      <c r="M11" s="94" t="s">
        <v>25</v>
      </c>
      <c r="N11" s="105" t="s">
        <v>306</v>
      </c>
      <c r="O11" s="94" t="s">
        <v>345</v>
      </c>
      <c r="P11" s="94" t="s">
        <v>390</v>
      </c>
    </row>
    <row r="12" spans="1:16" ht="108.75" customHeight="1" x14ac:dyDescent="0.2">
      <c r="A12" s="89"/>
      <c r="B12" s="155" t="s">
        <v>401</v>
      </c>
      <c r="C12" s="108" t="s">
        <v>179</v>
      </c>
      <c r="D12" s="108" t="s">
        <v>272</v>
      </c>
      <c r="E12" s="156">
        <v>1</v>
      </c>
      <c r="F12" s="157">
        <v>163000</v>
      </c>
      <c r="G12" s="108" t="s">
        <v>13</v>
      </c>
      <c r="H12" s="158" t="s">
        <v>431</v>
      </c>
      <c r="I12" s="159">
        <v>46204</v>
      </c>
      <c r="J12" s="108" t="s">
        <v>46</v>
      </c>
      <c r="K12" s="108" t="s">
        <v>51</v>
      </c>
      <c r="L12" s="108" t="s">
        <v>121</v>
      </c>
      <c r="M12" s="108" t="s">
        <v>25</v>
      </c>
      <c r="N12" s="108" t="s">
        <v>304</v>
      </c>
      <c r="O12" s="108" t="s">
        <v>320</v>
      </c>
      <c r="P12" s="108" t="s">
        <v>439</v>
      </c>
    </row>
    <row r="13" spans="1:16" ht="22.5" customHeight="1" x14ac:dyDescent="0.2">
      <c r="A13" s="125"/>
      <c r="B13" s="219" t="s">
        <v>414</v>
      </c>
      <c r="C13" s="220"/>
      <c r="D13" s="220"/>
      <c r="E13" s="221"/>
      <c r="F13" s="160">
        <f>SUM(F14:F41)</f>
        <v>601300</v>
      </c>
      <c r="G13" s="222"/>
      <c r="H13" s="223"/>
      <c r="I13" s="223"/>
      <c r="J13" s="223"/>
      <c r="K13" s="223"/>
      <c r="L13" s="223"/>
      <c r="M13" s="223"/>
      <c r="N13" s="223"/>
      <c r="O13" s="223"/>
      <c r="P13" s="224"/>
    </row>
    <row r="14" spans="1:16" ht="134.25" customHeight="1" x14ac:dyDescent="0.2">
      <c r="A14" s="75"/>
      <c r="B14" s="88" t="s">
        <v>400</v>
      </c>
      <c r="C14" s="30" t="s">
        <v>229</v>
      </c>
      <c r="D14" s="30" t="s">
        <v>272</v>
      </c>
      <c r="E14" s="30">
        <v>12</v>
      </c>
      <c r="F14" s="31">
        <v>4000</v>
      </c>
      <c r="G14" s="30" t="s">
        <v>12</v>
      </c>
      <c r="H14" s="136" t="s">
        <v>431</v>
      </c>
      <c r="I14" s="33">
        <v>46357</v>
      </c>
      <c r="J14" s="34" t="s">
        <v>46</v>
      </c>
      <c r="K14" s="34" t="s">
        <v>51</v>
      </c>
      <c r="L14" s="34" t="s">
        <v>117</v>
      </c>
      <c r="M14" s="34" t="s">
        <v>25</v>
      </c>
      <c r="N14" s="30" t="s">
        <v>306</v>
      </c>
      <c r="O14" s="29" t="s">
        <v>346</v>
      </c>
      <c r="P14" s="30" t="s">
        <v>382</v>
      </c>
    </row>
    <row r="15" spans="1:16" ht="279.75" customHeight="1" x14ac:dyDescent="0.2">
      <c r="A15" s="75"/>
      <c r="B15" s="88" t="s">
        <v>400</v>
      </c>
      <c r="C15" s="30" t="s">
        <v>230</v>
      </c>
      <c r="D15" s="30" t="s">
        <v>272</v>
      </c>
      <c r="E15" s="30">
        <v>1000</v>
      </c>
      <c r="F15" s="31">
        <v>2000</v>
      </c>
      <c r="G15" s="30" t="s">
        <v>12</v>
      </c>
      <c r="H15" s="136" t="s">
        <v>431</v>
      </c>
      <c r="I15" s="33">
        <v>46174</v>
      </c>
      <c r="J15" s="34" t="s">
        <v>46</v>
      </c>
      <c r="K15" s="34" t="s">
        <v>51</v>
      </c>
      <c r="L15" s="34" t="s">
        <v>111</v>
      </c>
      <c r="M15" s="34" t="s">
        <v>25</v>
      </c>
      <c r="N15" s="30" t="s">
        <v>306</v>
      </c>
      <c r="O15" s="30" t="s">
        <v>347</v>
      </c>
      <c r="P15" s="38"/>
    </row>
    <row r="16" spans="1:16" ht="54.75" customHeight="1" x14ac:dyDescent="0.2">
      <c r="A16" s="75"/>
      <c r="B16" s="88" t="s">
        <v>400</v>
      </c>
      <c r="C16" s="30" t="s">
        <v>231</v>
      </c>
      <c r="D16" s="30" t="s">
        <v>272</v>
      </c>
      <c r="E16" s="30">
        <v>500</v>
      </c>
      <c r="F16" s="31">
        <v>18000</v>
      </c>
      <c r="G16" s="30" t="s">
        <v>12</v>
      </c>
      <c r="H16" s="136" t="s">
        <v>431</v>
      </c>
      <c r="I16" s="33">
        <v>46296</v>
      </c>
      <c r="J16" s="34" t="s">
        <v>46</v>
      </c>
      <c r="K16" s="34" t="s">
        <v>51</v>
      </c>
      <c r="L16" s="34" t="s">
        <v>113</v>
      </c>
      <c r="M16" s="34" t="s">
        <v>25</v>
      </c>
      <c r="N16" s="30" t="s">
        <v>306</v>
      </c>
      <c r="O16" s="30" t="s">
        <v>348</v>
      </c>
      <c r="P16" s="38"/>
    </row>
    <row r="17" spans="1:16" ht="119.25" customHeight="1" x14ac:dyDescent="0.2">
      <c r="A17" s="75"/>
      <c r="B17" s="88" t="s">
        <v>400</v>
      </c>
      <c r="C17" s="34" t="s">
        <v>232</v>
      </c>
      <c r="D17" s="34" t="s">
        <v>272</v>
      </c>
      <c r="E17" s="34">
        <v>1</v>
      </c>
      <c r="F17" s="31">
        <v>4000</v>
      </c>
      <c r="G17" s="34" t="s">
        <v>12</v>
      </c>
      <c r="H17" s="136" t="s">
        <v>431</v>
      </c>
      <c r="I17" s="36">
        <v>46143</v>
      </c>
      <c r="J17" s="34" t="s">
        <v>46</v>
      </c>
      <c r="K17" s="34" t="s">
        <v>51</v>
      </c>
      <c r="L17" s="34" t="s">
        <v>121</v>
      </c>
      <c r="M17" s="34" t="s">
        <v>25</v>
      </c>
      <c r="N17" s="30" t="s">
        <v>306</v>
      </c>
      <c r="O17" s="34" t="s">
        <v>349</v>
      </c>
      <c r="P17" s="38"/>
    </row>
    <row r="18" spans="1:16" ht="117" customHeight="1" x14ac:dyDescent="0.2">
      <c r="A18" s="75"/>
      <c r="B18" s="88" t="s">
        <v>400</v>
      </c>
      <c r="C18" s="30" t="s">
        <v>233</v>
      </c>
      <c r="D18" s="30" t="s">
        <v>272</v>
      </c>
      <c r="E18" s="30">
        <v>1</v>
      </c>
      <c r="F18" s="82">
        <v>18000</v>
      </c>
      <c r="G18" s="30" t="s">
        <v>12</v>
      </c>
      <c r="H18" s="136" t="s">
        <v>431</v>
      </c>
      <c r="I18" s="33">
        <v>46266</v>
      </c>
      <c r="J18" s="34" t="s">
        <v>47</v>
      </c>
      <c r="K18" s="34" t="s">
        <v>51</v>
      </c>
      <c r="L18" s="34" t="s">
        <v>131</v>
      </c>
      <c r="M18" s="34" t="s">
        <v>25</v>
      </c>
      <c r="N18" s="34" t="s">
        <v>304</v>
      </c>
      <c r="O18" s="29" t="s">
        <v>350</v>
      </c>
      <c r="P18" s="34"/>
    </row>
    <row r="19" spans="1:16" ht="132.75" customHeight="1" x14ac:dyDescent="0.2">
      <c r="A19" s="75"/>
      <c r="B19" s="88" t="s">
        <v>400</v>
      </c>
      <c r="C19" s="34" t="s">
        <v>234</v>
      </c>
      <c r="D19" s="34" t="s">
        <v>272</v>
      </c>
      <c r="E19" s="34">
        <v>1</v>
      </c>
      <c r="F19" s="31">
        <v>134000</v>
      </c>
      <c r="G19" s="34" t="s">
        <v>12</v>
      </c>
      <c r="H19" s="136" t="s">
        <v>431</v>
      </c>
      <c r="I19" s="36">
        <v>46296</v>
      </c>
      <c r="J19" s="34" t="s">
        <v>46</v>
      </c>
      <c r="K19" s="34" t="s">
        <v>51</v>
      </c>
      <c r="L19" s="34" t="s">
        <v>120</v>
      </c>
      <c r="M19" s="34" t="s">
        <v>25</v>
      </c>
      <c r="N19" s="34" t="s">
        <v>304</v>
      </c>
      <c r="O19" s="37" t="s">
        <v>351</v>
      </c>
      <c r="P19" s="34" t="s">
        <v>382</v>
      </c>
    </row>
    <row r="20" spans="1:16" ht="52.5" customHeight="1" x14ac:dyDescent="0.2">
      <c r="A20" s="75"/>
      <c r="B20" s="88" t="s">
        <v>401</v>
      </c>
      <c r="C20" s="38" t="s">
        <v>235</v>
      </c>
      <c r="D20" s="38" t="s">
        <v>272</v>
      </c>
      <c r="E20" s="38">
        <v>2</v>
      </c>
      <c r="F20" s="86">
        <v>60000</v>
      </c>
      <c r="G20" s="38" t="s">
        <v>12</v>
      </c>
      <c r="H20" s="136" t="s">
        <v>431</v>
      </c>
      <c r="I20" s="66">
        <v>46235</v>
      </c>
      <c r="J20" s="34" t="s">
        <v>47</v>
      </c>
      <c r="K20" s="34" t="s">
        <v>51</v>
      </c>
      <c r="L20" s="34" t="s">
        <v>131</v>
      </c>
      <c r="M20" s="34" t="s">
        <v>25</v>
      </c>
      <c r="N20" s="30" t="s">
        <v>306</v>
      </c>
      <c r="O20" s="34" t="s">
        <v>352</v>
      </c>
      <c r="P20" s="38"/>
    </row>
    <row r="21" spans="1:16" ht="54" customHeight="1" x14ac:dyDescent="0.2">
      <c r="A21" s="75"/>
      <c r="B21" s="88" t="s">
        <v>401</v>
      </c>
      <c r="C21" s="38" t="s">
        <v>236</v>
      </c>
      <c r="D21" s="38" t="s">
        <v>284</v>
      </c>
      <c r="E21" s="38">
        <v>20</v>
      </c>
      <c r="F21" s="86">
        <v>14000</v>
      </c>
      <c r="G21" s="38" t="s">
        <v>12</v>
      </c>
      <c r="H21" s="136" t="s">
        <v>431</v>
      </c>
      <c r="I21" s="66">
        <v>46235</v>
      </c>
      <c r="J21" s="34" t="s">
        <v>47</v>
      </c>
      <c r="K21" s="34" t="s">
        <v>51</v>
      </c>
      <c r="L21" s="34" t="s">
        <v>131</v>
      </c>
      <c r="M21" s="34" t="s">
        <v>25</v>
      </c>
      <c r="N21" s="30" t="s">
        <v>306</v>
      </c>
      <c r="O21" s="34" t="s">
        <v>353</v>
      </c>
      <c r="P21" s="38"/>
    </row>
    <row r="22" spans="1:16" ht="59.25" customHeight="1" x14ac:dyDescent="0.2">
      <c r="A22" s="75"/>
      <c r="B22" s="88" t="s">
        <v>401</v>
      </c>
      <c r="C22" s="34" t="s">
        <v>237</v>
      </c>
      <c r="D22" s="34" t="s">
        <v>272</v>
      </c>
      <c r="E22" s="67">
        <v>1000</v>
      </c>
      <c r="F22" s="31">
        <v>6000</v>
      </c>
      <c r="G22" s="34" t="s">
        <v>12</v>
      </c>
      <c r="H22" s="136" t="s">
        <v>431</v>
      </c>
      <c r="I22" s="40">
        <v>46235</v>
      </c>
      <c r="J22" s="34" t="s">
        <v>46</v>
      </c>
      <c r="K22" s="34" t="s">
        <v>51</v>
      </c>
      <c r="L22" s="34" t="s">
        <v>111</v>
      </c>
      <c r="M22" s="34" t="s">
        <v>25</v>
      </c>
      <c r="N22" s="30" t="s">
        <v>306</v>
      </c>
      <c r="O22" s="34" t="s">
        <v>354</v>
      </c>
      <c r="P22" s="38"/>
    </row>
    <row r="23" spans="1:16" ht="57.75" customHeight="1" x14ac:dyDescent="0.2">
      <c r="A23" s="75"/>
      <c r="B23" s="88" t="s">
        <v>401</v>
      </c>
      <c r="C23" s="34" t="s">
        <v>238</v>
      </c>
      <c r="D23" s="34" t="s">
        <v>272</v>
      </c>
      <c r="E23" s="34">
        <v>1</v>
      </c>
      <c r="F23" s="83">
        <v>1500</v>
      </c>
      <c r="G23" s="34" t="s">
        <v>12</v>
      </c>
      <c r="H23" s="136" t="s">
        <v>431</v>
      </c>
      <c r="I23" s="40">
        <v>46235</v>
      </c>
      <c r="J23" s="34" t="s">
        <v>47</v>
      </c>
      <c r="K23" s="34" t="s">
        <v>51</v>
      </c>
      <c r="L23" s="34" t="s">
        <v>131</v>
      </c>
      <c r="M23" s="34" t="s">
        <v>25</v>
      </c>
      <c r="N23" s="30" t="s">
        <v>306</v>
      </c>
      <c r="O23" s="34" t="s">
        <v>355</v>
      </c>
      <c r="P23" s="38"/>
    </row>
    <row r="24" spans="1:16" ht="48" x14ac:dyDescent="0.2">
      <c r="A24" s="75"/>
      <c r="B24" s="88" t="s">
        <v>401</v>
      </c>
      <c r="C24" s="34" t="s">
        <v>239</v>
      </c>
      <c r="D24" s="34" t="s">
        <v>272</v>
      </c>
      <c r="E24" s="34">
        <v>1</v>
      </c>
      <c r="F24" s="83">
        <v>7500</v>
      </c>
      <c r="G24" s="34" t="s">
        <v>12</v>
      </c>
      <c r="H24" s="136" t="s">
        <v>431</v>
      </c>
      <c r="I24" s="40">
        <v>46235</v>
      </c>
      <c r="J24" s="34" t="s">
        <v>47</v>
      </c>
      <c r="K24" s="34" t="s">
        <v>51</v>
      </c>
      <c r="L24" s="34" t="s">
        <v>131</v>
      </c>
      <c r="M24" s="34" t="s">
        <v>25</v>
      </c>
      <c r="N24" s="30" t="s">
        <v>306</v>
      </c>
      <c r="O24" s="34" t="s">
        <v>356</v>
      </c>
      <c r="P24" s="38"/>
    </row>
    <row r="25" spans="1:16" ht="51" customHeight="1" x14ac:dyDescent="0.2">
      <c r="A25" s="75"/>
      <c r="B25" s="88" t="s">
        <v>401</v>
      </c>
      <c r="C25" s="34" t="s">
        <v>240</v>
      </c>
      <c r="D25" s="34" t="s">
        <v>272</v>
      </c>
      <c r="E25" s="34">
        <v>300</v>
      </c>
      <c r="F25" s="31">
        <v>10000</v>
      </c>
      <c r="G25" s="34" t="s">
        <v>12</v>
      </c>
      <c r="H25" s="136" t="s">
        <v>431</v>
      </c>
      <c r="I25" s="40">
        <v>46235</v>
      </c>
      <c r="J25" s="34" t="s">
        <v>46</v>
      </c>
      <c r="K25" s="34" t="s">
        <v>51</v>
      </c>
      <c r="L25" s="34" t="s">
        <v>111</v>
      </c>
      <c r="M25" s="34" t="s">
        <v>25</v>
      </c>
      <c r="N25" s="30" t="s">
        <v>306</v>
      </c>
      <c r="O25" s="34" t="s">
        <v>357</v>
      </c>
      <c r="P25" s="38"/>
    </row>
    <row r="26" spans="1:16" ht="53.25" customHeight="1" x14ac:dyDescent="0.2">
      <c r="A26" s="75"/>
      <c r="B26" s="88" t="s">
        <v>401</v>
      </c>
      <c r="C26" s="34" t="s">
        <v>241</v>
      </c>
      <c r="D26" s="34" t="s">
        <v>272</v>
      </c>
      <c r="E26" s="34">
        <v>10</v>
      </c>
      <c r="F26" s="31">
        <v>700</v>
      </c>
      <c r="G26" s="34" t="s">
        <v>12</v>
      </c>
      <c r="H26" s="136" t="s">
        <v>431</v>
      </c>
      <c r="I26" s="40">
        <v>46082</v>
      </c>
      <c r="J26" s="34" t="s">
        <v>46</v>
      </c>
      <c r="K26" s="34" t="s">
        <v>51</v>
      </c>
      <c r="L26" s="34" t="s">
        <v>111</v>
      </c>
      <c r="M26" s="34" t="s">
        <v>25</v>
      </c>
      <c r="N26" s="30" t="s">
        <v>306</v>
      </c>
      <c r="O26" s="34" t="s">
        <v>358</v>
      </c>
      <c r="P26" s="38"/>
    </row>
    <row r="27" spans="1:16" ht="58.5" customHeight="1" x14ac:dyDescent="0.2">
      <c r="A27" s="75"/>
      <c r="B27" s="88" t="s">
        <v>401</v>
      </c>
      <c r="C27" s="34" t="s">
        <v>242</v>
      </c>
      <c r="D27" s="34" t="s">
        <v>285</v>
      </c>
      <c r="E27" s="34">
        <v>12</v>
      </c>
      <c r="F27" s="31">
        <v>6000</v>
      </c>
      <c r="G27" s="34" t="s">
        <v>12</v>
      </c>
      <c r="H27" s="136" t="s">
        <v>431</v>
      </c>
      <c r="I27" s="40">
        <v>46082</v>
      </c>
      <c r="J27" s="34" t="s">
        <v>46</v>
      </c>
      <c r="K27" s="34" t="s">
        <v>51</v>
      </c>
      <c r="L27" s="34" t="s">
        <v>120</v>
      </c>
      <c r="M27" s="34" t="s">
        <v>25</v>
      </c>
      <c r="N27" s="30" t="s">
        <v>306</v>
      </c>
      <c r="O27" s="34" t="s">
        <v>359</v>
      </c>
      <c r="P27" s="38"/>
    </row>
    <row r="28" spans="1:16" ht="40.5" customHeight="1" x14ac:dyDescent="0.2">
      <c r="A28" s="75"/>
      <c r="B28" s="88" t="s">
        <v>401</v>
      </c>
      <c r="C28" s="34" t="s">
        <v>243</v>
      </c>
      <c r="D28" s="38" t="s">
        <v>272</v>
      </c>
      <c r="E28" s="38">
        <v>2500</v>
      </c>
      <c r="F28" s="68">
        <v>23000</v>
      </c>
      <c r="G28" s="38" t="s">
        <v>12</v>
      </c>
      <c r="H28" s="136" t="s">
        <v>431</v>
      </c>
      <c r="I28" s="66">
        <v>46235</v>
      </c>
      <c r="J28" s="34" t="s">
        <v>46</v>
      </c>
      <c r="K28" s="34" t="s">
        <v>51</v>
      </c>
      <c r="L28" s="34" t="s">
        <v>111</v>
      </c>
      <c r="M28" s="34" t="s">
        <v>25</v>
      </c>
      <c r="N28" s="30" t="s">
        <v>306</v>
      </c>
      <c r="O28" s="34" t="s">
        <v>360</v>
      </c>
      <c r="P28" s="38"/>
    </row>
    <row r="29" spans="1:16" ht="63" customHeight="1" x14ac:dyDescent="0.2">
      <c r="A29" s="75"/>
      <c r="B29" s="88" t="s">
        <v>402</v>
      </c>
      <c r="C29" s="30" t="s">
        <v>244</v>
      </c>
      <c r="D29" s="34" t="s">
        <v>272</v>
      </c>
      <c r="E29" s="30">
        <v>1</v>
      </c>
      <c r="F29" s="31">
        <v>50000</v>
      </c>
      <c r="G29" s="30" t="s">
        <v>290</v>
      </c>
      <c r="H29" s="136" t="s">
        <v>431</v>
      </c>
      <c r="I29" s="43">
        <v>46296</v>
      </c>
      <c r="J29" s="34" t="s">
        <v>46</v>
      </c>
      <c r="K29" s="34" t="s">
        <v>51</v>
      </c>
      <c r="L29" s="34" t="s">
        <v>121</v>
      </c>
      <c r="M29" s="34" t="s">
        <v>25</v>
      </c>
      <c r="N29" s="30" t="s">
        <v>306</v>
      </c>
      <c r="O29" s="30" t="s">
        <v>361</v>
      </c>
      <c r="P29" s="38"/>
    </row>
    <row r="30" spans="1:16" ht="52.5" customHeight="1" x14ac:dyDescent="0.2">
      <c r="A30" s="75"/>
      <c r="B30" s="88" t="s">
        <v>402</v>
      </c>
      <c r="C30" s="30" t="s">
        <v>245</v>
      </c>
      <c r="D30" s="34" t="s">
        <v>272</v>
      </c>
      <c r="E30" s="30">
        <v>1</v>
      </c>
      <c r="F30" s="82">
        <v>15000</v>
      </c>
      <c r="G30" s="30" t="s">
        <v>290</v>
      </c>
      <c r="H30" s="136" t="s">
        <v>431</v>
      </c>
      <c r="I30" s="43">
        <v>46204</v>
      </c>
      <c r="J30" s="34" t="s">
        <v>47</v>
      </c>
      <c r="K30" s="34" t="s">
        <v>51</v>
      </c>
      <c r="L30" s="34" t="s">
        <v>131</v>
      </c>
      <c r="M30" s="34" t="s">
        <v>25</v>
      </c>
      <c r="N30" s="30" t="s">
        <v>306</v>
      </c>
      <c r="O30" s="30" t="s">
        <v>362</v>
      </c>
      <c r="P30" s="38"/>
    </row>
    <row r="31" spans="1:16" ht="49.5" customHeight="1" x14ac:dyDescent="0.2">
      <c r="A31" s="75"/>
      <c r="B31" s="88" t="s">
        <v>402</v>
      </c>
      <c r="C31" s="30" t="s">
        <v>246</v>
      </c>
      <c r="D31" s="34" t="s">
        <v>272</v>
      </c>
      <c r="E31" s="30">
        <v>1</v>
      </c>
      <c r="F31" s="31">
        <v>80000</v>
      </c>
      <c r="G31" s="30" t="s">
        <v>290</v>
      </c>
      <c r="H31" s="136" t="s">
        <v>431</v>
      </c>
      <c r="I31" s="43">
        <v>46235</v>
      </c>
      <c r="J31" s="34" t="s">
        <v>46</v>
      </c>
      <c r="K31" s="34" t="s">
        <v>51</v>
      </c>
      <c r="L31" s="34" t="s">
        <v>131</v>
      </c>
      <c r="M31" s="34" t="s">
        <v>25</v>
      </c>
      <c r="N31" s="30" t="s">
        <v>306</v>
      </c>
      <c r="O31" s="30" t="s">
        <v>363</v>
      </c>
      <c r="P31" s="38"/>
    </row>
    <row r="32" spans="1:16" ht="61.5" customHeight="1" x14ac:dyDescent="0.2">
      <c r="A32" s="75"/>
      <c r="B32" s="88" t="s">
        <v>402</v>
      </c>
      <c r="C32" s="34" t="s">
        <v>247</v>
      </c>
      <c r="D32" s="34" t="s">
        <v>272</v>
      </c>
      <c r="E32" s="34">
        <v>1</v>
      </c>
      <c r="F32" s="85">
        <v>2500</v>
      </c>
      <c r="G32" s="34" t="s">
        <v>12</v>
      </c>
      <c r="H32" s="136" t="s">
        <v>431</v>
      </c>
      <c r="I32" s="56">
        <v>46296</v>
      </c>
      <c r="J32" s="34" t="s">
        <v>47</v>
      </c>
      <c r="K32" s="34" t="s">
        <v>51</v>
      </c>
      <c r="L32" s="34" t="s">
        <v>131</v>
      </c>
      <c r="M32" s="34" t="s">
        <v>25</v>
      </c>
      <c r="N32" s="30" t="s">
        <v>306</v>
      </c>
      <c r="O32" s="37" t="s">
        <v>364</v>
      </c>
      <c r="P32" s="34"/>
    </row>
    <row r="33" spans="1:16" ht="57" customHeight="1" x14ac:dyDescent="0.2">
      <c r="A33" s="75"/>
      <c r="B33" s="88" t="s">
        <v>402</v>
      </c>
      <c r="C33" s="34" t="s">
        <v>248</v>
      </c>
      <c r="D33" s="34" t="s">
        <v>272</v>
      </c>
      <c r="E33" s="34">
        <v>1</v>
      </c>
      <c r="F33" s="85">
        <v>3000</v>
      </c>
      <c r="G33" s="34" t="s">
        <v>12</v>
      </c>
      <c r="H33" s="136" t="s">
        <v>431</v>
      </c>
      <c r="I33" s="56">
        <v>46296</v>
      </c>
      <c r="J33" s="34" t="s">
        <v>47</v>
      </c>
      <c r="K33" s="34" t="s">
        <v>51</v>
      </c>
      <c r="L33" s="34" t="s">
        <v>131</v>
      </c>
      <c r="M33" s="34" t="s">
        <v>25</v>
      </c>
      <c r="N33" s="30" t="s">
        <v>306</v>
      </c>
      <c r="O33" s="37" t="s">
        <v>365</v>
      </c>
      <c r="P33" s="34"/>
    </row>
    <row r="34" spans="1:16" ht="102.75" customHeight="1" x14ac:dyDescent="0.2">
      <c r="A34" s="75"/>
      <c r="B34" s="88" t="s">
        <v>403</v>
      </c>
      <c r="C34" s="30" t="s">
        <v>252</v>
      </c>
      <c r="D34" s="30" t="s">
        <v>272</v>
      </c>
      <c r="E34" s="42">
        <v>2</v>
      </c>
      <c r="F34" s="31">
        <v>800</v>
      </c>
      <c r="G34" s="30" t="s">
        <v>12</v>
      </c>
      <c r="H34" s="136" t="s">
        <v>431</v>
      </c>
      <c r="I34" s="33">
        <v>46174</v>
      </c>
      <c r="J34" s="34" t="s">
        <v>46</v>
      </c>
      <c r="K34" s="34" t="s">
        <v>51</v>
      </c>
      <c r="L34" s="34" t="s">
        <v>117</v>
      </c>
      <c r="M34" s="34" t="s">
        <v>25</v>
      </c>
      <c r="N34" s="30" t="s">
        <v>306</v>
      </c>
      <c r="O34" s="46" t="s">
        <v>369</v>
      </c>
      <c r="P34" s="30"/>
    </row>
    <row r="35" spans="1:16" ht="75.75" customHeight="1" x14ac:dyDescent="0.2">
      <c r="A35" s="75"/>
      <c r="B35" s="88" t="s">
        <v>403</v>
      </c>
      <c r="C35" s="30" t="s">
        <v>253</v>
      </c>
      <c r="D35" s="30" t="s">
        <v>272</v>
      </c>
      <c r="E35" s="42">
        <v>1</v>
      </c>
      <c r="F35" s="31">
        <v>10000</v>
      </c>
      <c r="G35" s="29" t="s">
        <v>12</v>
      </c>
      <c r="H35" s="136" t="s">
        <v>431</v>
      </c>
      <c r="I35" s="33">
        <v>46204</v>
      </c>
      <c r="J35" s="34" t="s">
        <v>46</v>
      </c>
      <c r="K35" s="34" t="s">
        <v>51</v>
      </c>
      <c r="L35" s="34" t="s">
        <v>120</v>
      </c>
      <c r="M35" s="34" t="s">
        <v>25</v>
      </c>
      <c r="N35" s="30" t="s">
        <v>306</v>
      </c>
      <c r="O35" s="30" t="s">
        <v>253</v>
      </c>
      <c r="P35" s="45"/>
    </row>
    <row r="36" spans="1:16" ht="55.5" customHeight="1" x14ac:dyDescent="0.2">
      <c r="A36" s="75"/>
      <c r="B36" s="88" t="s">
        <v>404</v>
      </c>
      <c r="C36" s="54" t="s">
        <v>258</v>
      </c>
      <c r="D36" s="38" t="s">
        <v>272</v>
      </c>
      <c r="E36" s="38">
        <v>2</v>
      </c>
      <c r="F36" s="84">
        <v>1700</v>
      </c>
      <c r="G36" s="50" t="s">
        <v>12</v>
      </c>
      <c r="H36" s="136" t="s">
        <v>431</v>
      </c>
      <c r="I36" s="56">
        <v>46082</v>
      </c>
      <c r="J36" s="34" t="s">
        <v>47</v>
      </c>
      <c r="K36" s="34" t="s">
        <v>51</v>
      </c>
      <c r="L36" s="34" t="s">
        <v>131</v>
      </c>
      <c r="M36" s="34" t="s">
        <v>25</v>
      </c>
      <c r="N36" s="38" t="s">
        <v>306</v>
      </c>
      <c r="O36" s="38"/>
      <c r="P36" s="38"/>
    </row>
    <row r="37" spans="1:16" ht="160.5" customHeight="1" x14ac:dyDescent="0.2">
      <c r="A37" s="75"/>
      <c r="B37" s="88" t="s">
        <v>405</v>
      </c>
      <c r="C37" s="34" t="s">
        <v>259</v>
      </c>
      <c r="D37" s="34" t="s">
        <v>272</v>
      </c>
      <c r="E37" s="34">
        <v>30</v>
      </c>
      <c r="F37" s="55">
        <v>17712</v>
      </c>
      <c r="G37" s="34" t="s">
        <v>12</v>
      </c>
      <c r="H37" s="136" t="s">
        <v>431</v>
      </c>
      <c r="I37" s="34" t="s">
        <v>300</v>
      </c>
      <c r="J37" s="34" t="s">
        <v>46</v>
      </c>
      <c r="K37" s="34" t="s">
        <v>51</v>
      </c>
      <c r="L37" s="34" t="s">
        <v>117</v>
      </c>
      <c r="M37" s="34" t="s">
        <v>25</v>
      </c>
      <c r="N37" s="38" t="s">
        <v>306</v>
      </c>
      <c r="O37" s="34" t="s">
        <v>370</v>
      </c>
      <c r="P37" s="34" t="s">
        <v>392</v>
      </c>
    </row>
    <row r="38" spans="1:16" ht="181.5" customHeight="1" x14ac:dyDescent="0.2">
      <c r="A38" s="75"/>
      <c r="B38" s="88" t="s">
        <v>405</v>
      </c>
      <c r="C38" s="34" t="s">
        <v>260</v>
      </c>
      <c r="D38" s="34" t="s">
        <v>272</v>
      </c>
      <c r="E38" s="34">
        <v>30</v>
      </c>
      <c r="F38" s="31">
        <v>2448</v>
      </c>
      <c r="G38" s="34" t="s">
        <v>12</v>
      </c>
      <c r="H38" s="136" t="s">
        <v>431</v>
      </c>
      <c r="I38" s="34" t="s">
        <v>300</v>
      </c>
      <c r="J38" s="34" t="s">
        <v>46</v>
      </c>
      <c r="K38" s="34" t="s">
        <v>51</v>
      </c>
      <c r="L38" s="34" t="s">
        <v>117</v>
      </c>
      <c r="M38" s="34" t="s">
        <v>25</v>
      </c>
      <c r="N38" s="38" t="s">
        <v>306</v>
      </c>
      <c r="O38" s="34" t="s">
        <v>371</v>
      </c>
      <c r="P38" s="34" t="s">
        <v>393</v>
      </c>
    </row>
    <row r="39" spans="1:16" ht="177" customHeight="1" x14ac:dyDescent="0.2">
      <c r="A39" s="75"/>
      <c r="B39" s="88" t="s">
        <v>405</v>
      </c>
      <c r="C39" s="34" t="s">
        <v>261</v>
      </c>
      <c r="D39" s="34" t="s">
        <v>272</v>
      </c>
      <c r="E39" s="34">
        <v>20</v>
      </c>
      <c r="F39" s="31">
        <v>11808</v>
      </c>
      <c r="G39" s="34" t="s">
        <v>12</v>
      </c>
      <c r="H39" s="136" t="s">
        <v>431</v>
      </c>
      <c r="I39" s="34" t="s">
        <v>301</v>
      </c>
      <c r="J39" s="34" t="s">
        <v>46</v>
      </c>
      <c r="K39" s="34" t="s">
        <v>51</v>
      </c>
      <c r="L39" s="34" t="s">
        <v>117</v>
      </c>
      <c r="M39" s="34" t="s">
        <v>25</v>
      </c>
      <c r="N39" s="38" t="s">
        <v>306</v>
      </c>
      <c r="O39" s="34" t="s">
        <v>372</v>
      </c>
      <c r="P39" s="34" t="s">
        <v>394</v>
      </c>
    </row>
    <row r="40" spans="1:16" ht="175.5" customHeight="1" x14ac:dyDescent="0.2">
      <c r="A40" s="75"/>
      <c r="B40" s="88" t="s">
        <v>405</v>
      </c>
      <c r="C40" s="34" t="s">
        <v>261</v>
      </c>
      <c r="D40" s="34" t="s">
        <v>272</v>
      </c>
      <c r="E40" s="34">
        <v>20</v>
      </c>
      <c r="F40" s="31">
        <v>1632</v>
      </c>
      <c r="G40" s="34" t="s">
        <v>12</v>
      </c>
      <c r="H40" s="136" t="s">
        <v>431</v>
      </c>
      <c r="I40" s="34" t="s">
        <v>301</v>
      </c>
      <c r="J40" s="34" t="s">
        <v>46</v>
      </c>
      <c r="K40" s="34" t="s">
        <v>51</v>
      </c>
      <c r="L40" s="34" t="s">
        <v>117</v>
      </c>
      <c r="M40" s="34" t="s">
        <v>25</v>
      </c>
      <c r="N40" s="38" t="s">
        <v>306</v>
      </c>
      <c r="O40" s="34" t="s">
        <v>372</v>
      </c>
      <c r="P40" s="34" t="s">
        <v>395</v>
      </c>
    </row>
    <row r="41" spans="1:16" ht="182.25" customHeight="1" x14ac:dyDescent="0.2">
      <c r="A41" s="75"/>
      <c r="B41" s="88" t="s">
        <v>405</v>
      </c>
      <c r="C41" s="34" t="s">
        <v>262</v>
      </c>
      <c r="D41" s="34" t="s">
        <v>272</v>
      </c>
      <c r="E41" s="34">
        <v>2</v>
      </c>
      <c r="F41" s="31">
        <v>96000</v>
      </c>
      <c r="G41" s="34" t="s">
        <v>12</v>
      </c>
      <c r="H41" s="136" t="s">
        <v>431</v>
      </c>
      <c r="I41" s="34" t="s">
        <v>301</v>
      </c>
      <c r="J41" s="34" t="s">
        <v>46</v>
      </c>
      <c r="K41" s="34" t="s">
        <v>51</v>
      </c>
      <c r="L41" s="34" t="s">
        <v>101</v>
      </c>
      <c r="M41" s="34" t="s">
        <v>25</v>
      </c>
      <c r="N41" s="38" t="s">
        <v>306</v>
      </c>
      <c r="O41" s="34" t="s">
        <v>373</v>
      </c>
      <c r="P41" s="34" t="s">
        <v>396</v>
      </c>
    </row>
    <row r="42" spans="1:16" x14ac:dyDescent="0.2">
      <c r="A42" s="125"/>
      <c r="B42" s="196" t="s">
        <v>415</v>
      </c>
      <c r="C42" s="197"/>
      <c r="D42" s="197"/>
      <c r="E42" s="198"/>
      <c r="F42" s="126">
        <f>SUM(F43:F47)</f>
        <v>64388</v>
      </c>
      <c r="G42" s="180"/>
      <c r="H42" s="181"/>
      <c r="I42" s="181"/>
      <c r="J42" s="181"/>
      <c r="K42" s="181"/>
      <c r="L42" s="181"/>
      <c r="M42" s="181"/>
      <c r="N42" s="181"/>
      <c r="O42" s="181"/>
      <c r="P42" s="182"/>
    </row>
    <row r="43" spans="1:16" ht="112.5" customHeight="1" x14ac:dyDescent="0.2">
      <c r="A43" s="75"/>
      <c r="B43" s="88" t="s">
        <v>400</v>
      </c>
      <c r="C43" s="30" t="s">
        <v>263</v>
      </c>
      <c r="D43" s="30" t="s">
        <v>272</v>
      </c>
      <c r="E43" s="30">
        <v>1</v>
      </c>
      <c r="F43" s="82">
        <v>500</v>
      </c>
      <c r="G43" s="30" t="s">
        <v>11</v>
      </c>
      <c r="H43" s="136" t="s">
        <v>431</v>
      </c>
      <c r="I43" s="33">
        <v>46174</v>
      </c>
      <c r="J43" s="34" t="s">
        <v>47</v>
      </c>
      <c r="K43" s="34" t="s">
        <v>51</v>
      </c>
      <c r="L43" s="34" t="s">
        <v>130</v>
      </c>
      <c r="M43" s="34" t="s">
        <v>25</v>
      </c>
      <c r="N43" s="30" t="s">
        <v>305</v>
      </c>
      <c r="O43" s="29" t="s">
        <v>374</v>
      </c>
      <c r="P43" s="30"/>
    </row>
    <row r="44" spans="1:16" ht="107.25" customHeight="1" x14ac:dyDescent="0.2">
      <c r="A44" s="75"/>
      <c r="B44" s="88" t="s">
        <v>400</v>
      </c>
      <c r="C44" s="30" t="s">
        <v>264</v>
      </c>
      <c r="D44" s="30" t="s">
        <v>272</v>
      </c>
      <c r="E44" s="30">
        <v>6</v>
      </c>
      <c r="F44" s="31">
        <v>80</v>
      </c>
      <c r="G44" s="30" t="s">
        <v>11</v>
      </c>
      <c r="H44" s="136" t="s">
        <v>431</v>
      </c>
      <c r="I44" s="33">
        <v>46174</v>
      </c>
      <c r="J44" s="34" t="s">
        <v>46</v>
      </c>
      <c r="K44" s="34" t="s">
        <v>51</v>
      </c>
      <c r="L44" s="34" t="s">
        <v>111</v>
      </c>
      <c r="M44" s="34" t="s">
        <v>25</v>
      </c>
      <c r="N44" s="30" t="s">
        <v>305</v>
      </c>
      <c r="O44" s="29" t="s">
        <v>375</v>
      </c>
      <c r="P44" s="30"/>
    </row>
    <row r="45" spans="1:16" ht="60.75" customHeight="1" x14ac:dyDescent="0.2">
      <c r="A45" s="75"/>
      <c r="B45" s="47" t="s">
        <v>402</v>
      </c>
      <c r="C45" s="30" t="s">
        <v>265</v>
      </c>
      <c r="D45" s="30" t="s">
        <v>286</v>
      </c>
      <c r="E45" s="30">
        <v>1</v>
      </c>
      <c r="F45" s="82">
        <v>50000</v>
      </c>
      <c r="G45" s="32" t="s">
        <v>291</v>
      </c>
      <c r="H45" s="136" t="s">
        <v>431</v>
      </c>
      <c r="I45" s="43">
        <v>46174</v>
      </c>
      <c r="J45" s="34" t="s">
        <v>47</v>
      </c>
      <c r="K45" s="34" t="s">
        <v>51</v>
      </c>
      <c r="L45" s="34" t="s">
        <v>131</v>
      </c>
      <c r="M45" s="34" t="s">
        <v>25</v>
      </c>
      <c r="N45" s="30" t="s">
        <v>305</v>
      </c>
      <c r="O45" s="30" t="s">
        <v>376</v>
      </c>
      <c r="P45" s="38"/>
    </row>
    <row r="46" spans="1:16" ht="175.5" customHeight="1" x14ac:dyDescent="0.2">
      <c r="A46" s="75"/>
      <c r="B46" s="88" t="s">
        <v>405</v>
      </c>
      <c r="C46" s="34" t="s">
        <v>268</v>
      </c>
      <c r="D46" s="34" t="s">
        <v>272</v>
      </c>
      <c r="E46" s="34">
        <v>3</v>
      </c>
      <c r="F46" s="31">
        <v>11808</v>
      </c>
      <c r="G46" s="34" t="s">
        <v>11</v>
      </c>
      <c r="H46" s="136" t="s">
        <v>431</v>
      </c>
      <c r="I46" s="34" t="s">
        <v>303</v>
      </c>
      <c r="J46" s="34" t="s">
        <v>46</v>
      </c>
      <c r="K46" s="34" t="s">
        <v>51</v>
      </c>
      <c r="L46" s="34" t="s">
        <v>117</v>
      </c>
      <c r="M46" s="34" t="s">
        <v>25</v>
      </c>
      <c r="N46" s="38" t="s">
        <v>306</v>
      </c>
      <c r="O46" s="34" t="s">
        <v>378</v>
      </c>
      <c r="P46" s="34" t="s">
        <v>397</v>
      </c>
    </row>
    <row r="47" spans="1:16" ht="149.25" customHeight="1" x14ac:dyDescent="0.2">
      <c r="A47" s="75"/>
      <c r="B47" s="88" t="s">
        <v>405</v>
      </c>
      <c r="C47" s="34" t="s">
        <v>269</v>
      </c>
      <c r="D47" s="34" t="s">
        <v>272</v>
      </c>
      <c r="E47" s="34">
        <v>6</v>
      </c>
      <c r="F47" s="31">
        <v>2000</v>
      </c>
      <c r="G47" s="34" t="s">
        <v>11</v>
      </c>
      <c r="H47" s="136" t="s">
        <v>431</v>
      </c>
      <c r="I47" s="34" t="s">
        <v>301</v>
      </c>
      <c r="J47" s="34" t="s">
        <v>46</v>
      </c>
      <c r="K47" s="34" t="s">
        <v>51</v>
      </c>
      <c r="L47" s="34" t="s">
        <v>117</v>
      </c>
      <c r="M47" s="34" t="s">
        <v>25</v>
      </c>
      <c r="N47" s="38" t="s">
        <v>306</v>
      </c>
      <c r="O47" s="34" t="s">
        <v>379</v>
      </c>
      <c r="P47" s="34"/>
    </row>
    <row r="48" spans="1:16" x14ac:dyDescent="0.2">
      <c r="A48" s="89"/>
      <c r="B48" s="89"/>
      <c r="C48" s="89"/>
      <c r="D48" s="89"/>
      <c r="E48" s="89"/>
      <c r="F48" s="89"/>
      <c r="G48" s="89"/>
      <c r="H48" s="89"/>
      <c r="I48" s="89"/>
      <c r="J48" s="89"/>
      <c r="K48" s="89"/>
      <c r="L48" s="89"/>
      <c r="M48" s="89"/>
      <c r="N48" s="89"/>
      <c r="O48" s="89"/>
      <c r="P48" s="89"/>
    </row>
    <row r="49" spans="1:16" x14ac:dyDescent="0.2">
      <c r="A49" s="89"/>
      <c r="B49" s="89"/>
      <c r="C49" s="89"/>
      <c r="D49" s="89"/>
      <c r="E49" s="89"/>
      <c r="F49" s="89"/>
      <c r="G49" s="89"/>
      <c r="H49" s="89"/>
      <c r="I49" s="89"/>
      <c r="J49" s="89"/>
      <c r="K49" s="89"/>
      <c r="L49" s="89"/>
      <c r="M49" s="89"/>
      <c r="N49" s="89"/>
      <c r="O49" s="89"/>
      <c r="P49" s="89"/>
    </row>
    <row r="50" spans="1:16" ht="15.75" x14ac:dyDescent="0.2">
      <c r="A50" s="199"/>
      <c r="B50" s="200"/>
      <c r="C50" s="200"/>
      <c r="D50" s="200"/>
      <c r="E50" s="201"/>
      <c r="F50" s="132" t="s">
        <v>412</v>
      </c>
      <c r="G50" s="132" t="s">
        <v>419</v>
      </c>
      <c r="H50" s="138" t="s">
        <v>416</v>
      </c>
      <c r="I50" s="11"/>
      <c r="J50" s="11"/>
      <c r="K50" s="11"/>
      <c r="L50" s="11"/>
      <c r="M50" s="11"/>
      <c r="N50" s="11"/>
      <c r="O50" s="11"/>
      <c r="P50" s="11"/>
    </row>
    <row r="51" spans="1:16" ht="15.75" x14ac:dyDescent="0.2">
      <c r="A51" s="192" t="s">
        <v>413</v>
      </c>
      <c r="B51" s="193"/>
      <c r="C51" s="193"/>
      <c r="D51" s="193"/>
      <c r="E51" s="194"/>
      <c r="F51" s="133" t="e">
        <f>#REF!+#REF!+#REF!+#REF!+#REF!+#REF!+#REF!+#REF!+#REF!+#REF!+#REF!+#REF!+#REF!+#REF!+#REF!+#REF!+#REF!+#REF!+#REF!+#REF!+#REF!+#REF!+F9+#REF!+F10+#REF!+#REF!+#REF!+#REF!+#REF!+F11</f>
        <v>#REF!</v>
      </c>
      <c r="G51" s="133">
        <v>0</v>
      </c>
      <c r="H51" s="137" t="e">
        <f>F51+G51</f>
        <v>#REF!</v>
      </c>
      <c r="I51" s="11"/>
      <c r="J51" s="11"/>
      <c r="K51" s="11"/>
      <c r="L51" s="11"/>
      <c r="M51" s="11"/>
      <c r="N51" s="11"/>
      <c r="O51" s="11"/>
      <c r="P51" s="11"/>
    </row>
    <row r="52" spans="1:16" ht="15.75" x14ac:dyDescent="0.2">
      <c r="A52" s="192" t="s">
        <v>414</v>
      </c>
      <c r="B52" s="193"/>
      <c r="C52" s="193"/>
      <c r="D52" s="193"/>
      <c r="E52" s="194"/>
      <c r="F52" s="133">
        <f>F14+F15+F16+F17+F18+F19+F20+F21+F22+F23+F24+F25+F26+F27+F28+F29+F30+F31+F32+F33+F34+F35+F36+F37+F38+F39+F40+F41</f>
        <v>601300</v>
      </c>
      <c r="G52" s="133">
        <f>F18+F20+F21+F23+F24+F30+F32+F33+F36</f>
        <v>123200</v>
      </c>
      <c r="H52" s="137">
        <f t="shared" ref="H52:H54" si="0">F52+G52</f>
        <v>724500</v>
      </c>
      <c r="I52" s="11"/>
      <c r="J52" s="11"/>
      <c r="K52" s="11"/>
      <c r="L52" s="11"/>
      <c r="M52" s="11"/>
      <c r="N52" s="11"/>
      <c r="O52" s="11"/>
      <c r="P52" s="11"/>
    </row>
    <row r="53" spans="1:16" ht="15.75" x14ac:dyDescent="0.2">
      <c r="A53" s="192" t="s">
        <v>415</v>
      </c>
      <c r="B53" s="193"/>
      <c r="C53" s="193"/>
      <c r="D53" s="193"/>
      <c r="E53" s="194"/>
      <c r="F53" s="133">
        <f>F43+F44+F45+F46+F47</f>
        <v>64388</v>
      </c>
      <c r="G53" s="133">
        <f>F43+F45</f>
        <v>50500</v>
      </c>
      <c r="H53" s="137">
        <f t="shared" si="0"/>
        <v>114888</v>
      </c>
      <c r="I53" s="11"/>
      <c r="J53" s="11"/>
      <c r="K53" s="11"/>
      <c r="L53" s="11"/>
      <c r="M53" s="11"/>
      <c r="N53" s="11"/>
      <c r="O53" s="11"/>
      <c r="P53" s="11"/>
    </row>
    <row r="54" spans="1:16" ht="15.75" x14ac:dyDescent="0.2">
      <c r="A54" s="195" t="s">
        <v>416</v>
      </c>
      <c r="B54" s="195"/>
      <c r="C54" s="195"/>
      <c r="D54" s="195"/>
      <c r="E54" s="195"/>
      <c r="F54" s="133" t="e">
        <f>SUM(F51:F53)</f>
        <v>#REF!</v>
      </c>
      <c r="G54" s="133">
        <f>SUM(G51:G53)</f>
        <v>173700</v>
      </c>
      <c r="H54" s="137" t="e">
        <f t="shared" si="0"/>
        <v>#REF!</v>
      </c>
      <c r="I54" s="11"/>
      <c r="J54" s="11"/>
      <c r="K54" s="11"/>
      <c r="L54" s="11"/>
      <c r="M54" s="11"/>
      <c r="N54" s="11"/>
      <c r="O54" s="11"/>
      <c r="P54" s="11"/>
    </row>
    <row r="58" spans="1:16" x14ac:dyDescent="0.2">
      <c r="C58" s="141"/>
      <c r="D58" s="139"/>
      <c r="F58" s="139"/>
    </row>
    <row r="59" spans="1:16" x14ac:dyDescent="0.2">
      <c r="C59" s="141"/>
      <c r="D59" s="139"/>
      <c r="F59" s="139"/>
    </row>
    <row r="60" spans="1:16" x14ac:dyDescent="0.2">
      <c r="D60" s="140"/>
      <c r="F60" s="140"/>
    </row>
    <row r="61" spans="1:16" x14ac:dyDescent="0.2">
      <c r="F61" s="139"/>
    </row>
  </sheetData>
  <mergeCells count="28">
    <mergeCell ref="I6:I7"/>
    <mergeCell ref="J6:L6"/>
    <mergeCell ref="M6:M7"/>
    <mergeCell ref="A53:E53"/>
    <mergeCell ref="A54:E54"/>
    <mergeCell ref="B13:E13"/>
    <mergeCell ref="G13:P13"/>
    <mergeCell ref="A50:E50"/>
    <mergeCell ref="A51:E51"/>
    <mergeCell ref="A52:E52"/>
    <mergeCell ref="B42:E42"/>
    <mergeCell ref="G42:P42"/>
    <mergeCell ref="O6:O7"/>
    <mergeCell ref="P6:P7"/>
    <mergeCell ref="B8:E8"/>
    <mergeCell ref="N6:N7"/>
    <mergeCell ref="B1:P1"/>
    <mergeCell ref="B3:C3"/>
    <mergeCell ref="E3:I3"/>
    <mergeCell ref="B4:C4"/>
    <mergeCell ref="E4:I4"/>
    <mergeCell ref="G6:G7"/>
    <mergeCell ref="H6:H7"/>
    <mergeCell ref="B6:B7"/>
    <mergeCell ref="C6:C7"/>
    <mergeCell ref="D6:D7"/>
    <mergeCell ref="E6:E7"/>
    <mergeCell ref="F6:F7"/>
  </mergeCells>
  <dataValidations count="4">
    <dataValidation type="list" allowBlank="1" showInputMessage="1" showErrorMessage="1" sqref="H43:H47 H14:H41 H9:H12" xr:uid="{00000000-0002-0000-0600-000000000000}">
      <formula1>"Existente a ser renovado,Existente não renovável,Novo"</formula1>
    </dataValidation>
    <dataValidation type="list" allowBlank="1" showInputMessage="1" showErrorMessage="1" sqref="G36" xr:uid="{00000000-0002-0000-0600-000001000000}">
      <formula1>"Baixo,Médio,Alto"</formula1>
    </dataValidation>
    <dataValidation type="list" allowBlank="1" showInputMessage="1" showErrorMessage="1" sqref="N36:N41 N46:N47 N11" xr:uid="{00000000-0002-0000-0600-000002000000}">
      <mc:AlternateContent xmlns:x12ac="http://schemas.microsoft.com/office/spreadsheetml/2011/1/ac" xmlns:mc="http://schemas.openxmlformats.org/markup-compatibility/2006">
        <mc:Choice Requires="x12ac">
          <x12ac:list>"Rosângela Vetoraze, Cristiane Santos e Marcelo Mazon", Rosângela Vetoraze, Marcelo Mazon, Cristiane Santos</x12ac:list>
        </mc:Choice>
        <mc:Fallback>
          <formula1>"Rosângela Vetoraze, Cristiane Santos e Marcelo Mazon, Rosângela Vetoraze, Marcelo Mazon, Cristiane Santos"</formula1>
        </mc:Fallback>
      </mc:AlternateContent>
    </dataValidation>
    <dataValidation type="list" allowBlank="1" showInputMessage="1" showErrorMessage="1" sqref="N36:N41 N46:N47 N11" xr:uid="{00000000-0002-0000-0600-000003000000}">
      <mc:AlternateContent xmlns:x12ac="http://schemas.microsoft.com/office/spreadsheetml/2011/1/ac" xmlns:mc="http://schemas.openxmlformats.org/markup-compatibility/2006">
        <mc:Choice Requires="x12ac">
          <x12ac:list>"Rosâgela Vetoraze, Marcelo Mazzon e Cristiane Santos", Rosângela Vetoraze</x12ac:list>
        </mc:Choice>
        <mc:Fallback>
          <formula1>"Rosâgela Vetoraze, Marcelo Mazzon e Cristiane Santos, Rosângela Vetoraze"</formula1>
        </mc:Fallback>
      </mc:AlternateContent>
    </dataValidation>
  </dataValidation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4">
        <x14:dataValidation type="list" showInputMessage="1" showErrorMessage="1" xr:uid="{00000000-0002-0000-0600-000004000000}">
          <x14:formula1>
            <xm:f>Listas!$C$2:$C$8</xm:f>
          </x14:formula1>
          <xm:sqref>M43:M47 M14:M41 M9:M12</xm:sqref>
        </x14:dataValidation>
        <x14:dataValidation type="list" allowBlank="1" showInputMessage="1" showErrorMessage="1" xr:uid="{00000000-0002-0000-0600-000005000000}">
          <x14:formula1>
            <xm:f>Listas!$E$2:$E$33</xm:f>
          </x14:formula1>
          <xm:sqref>K43:K47 K14:K41 K9:K12</xm:sqref>
        </x14:dataValidation>
        <x14:dataValidation type="list" allowBlank="1" showInputMessage="1" showErrorMessage="1" xr:uid="{00000000-0002-0000-0600-000006000000}">
          <x14:formula1>
            <xm:f>Listas!$F$2:$F$88</xm:f>
          </x14:formula1>
          <xm:sqref>L43:L47 L14:L41 L9:L12</xm:sqref>
        </x14:dataValidation>
        <x14:dataValidation type="list" allowBlank="1" showInputMessage="1" showErrorMessage="1" xr:uid="{00000000-0002-0000-0600-000007000000}">
          <x14:formula1>
            <xm:f>Listas!$D$2:$D$9</xm:f>
          </x14:formula1>
          <xm:sqref>J43:J47 J14:J41 J9:J12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5">
    <outlinePr summaryBelow="0" summaryRight="0"/>
  </sheetPr>
  <dimension ref="A1:F88"/>
  <sheetViews>
    <sheetView showGridLines="0" topLeftCell="A13" zoomScale="90" zoomScaleNormal="90" workbookViewId="0">
      <selection activeCell="C8" sqref="C8"/>
    </sheetView>
  </sheetViews>
  <sheetFormatPr defaultColWidth="12.5703125" defaultRowHeight="15.75" customHeight="1" x14ac:dyDescent="0.2"/>
  <cols>
    <col min="1" max="1" width="28.85546875" style="19" bestFit="1" customWidth="1"/>
    <col min="2" max="2" width="19.42578125" style="19" customWidth="1"/>
    <col min="3" max="3" width="57.140625" style="19" bestFit="1" customWidth="1"/>
    <col min="4" max="4" width="12.5703125" style="19"/>
    <col min="5" max="5" width="25.28515625" style="19" customWidth="1"/>
    <col min="6" max="6" width="27.7109375" style="19" customWidth="1"/>
    <col min="7" max="16384" width="12.5703125" style="19"/>
  </cols>
  <sheetData>
    <row r="1" spans="1:6" ht="30" x14ac:dyDescent="0.2">
      <c r="A1" s="13" t="s">
        <v>0</v>
      </c>
      <c r="B1" s="13" t="s">
        <v>18</v>
      </c>
      <c r="C1" s="13" t="s">
        <v>23</v>
      </c>
      <c r="D1" s="18" t="s">
        <v>39</v>
      </c>
      <c r="E1" s="13" t="s">
        <v>40</v>
      </c>
      <c r="F1" s="13" t="s">
        <v>41</v>
      </c>
    </row>
    <row r="2" spans="1:6" ht="25.5" x14ac:dyDescent="0.2">
      <c r="A2" s="20" t="s">
        <v>32</v>
      </c>
      <c r="B2" s="20" t="s">
        <v>11</v>
      </c>
      <c r="C2" s="21" t="s">
        <v>25</v>
      </c>
      <c r="D2" s="22" t="s">
        <v>43</v>
      </c>
      <c r="E2" s="23" t="s">
        <v>51</v>
      </c>
      <c r="F2" s="24" t="s">
        <v>51</v>
      </c>
    </row>
    <row r="3" spans="1:6" ht="51" x14ac:dyDescent="0.2">
      <c r="A3" s="20" t="s">
        <v>33</v>
      </c>
      <c r="B3" s="25" t="s">
        <v>12</v>
      </c>
      <c r="C3" s="26" t="s">
        <v>26</v>
      </c>
      <c r="D3" s="22" t="s">
        <v>44</v>
      </c>
      <c r="E3" s="23" t="s">
        <v>52</v>
      </c>
      <c r="F3" s="24" t="s">
        <v>83</v>
      </c>
    </row>
    <row r="4" spans="1:6" ht="38.25" x14ac:dyDescent="0.2">
      <c r="A4" s="20" t="s">
        <v>34</v>
      </c>
      <c r="B4" s="25" t="s">
        <v>13</v>
      </c>
      <c r="C4" s="26" t="s">
        <v>27</v>
      </c>
      <c r="D4" s="22" t="s">
        <v>45</v>
      </c>
      <c r="E4" s="23" t="s">
        <v>53</v>
      </c>
      <c r="F4" s="24" t="s">
        <v>84</v>
      </c>
    </row>
    <row r="5" spans="1:6" ht="38.25" x14ac:dyDescent="0.2">
      <c r="A5" s="24"/>
      <c r="B5" s="24"/>
      <c r="C5" s="23" t="s">
        <v>28</v>
      </c>
      <c r="D5" s="22" t="s">
        <v>46</v>
      </c>
      <c r="E5" s="23" t="s">
        <v>54</v>
      </c>
      <c r="F5" s="24" t="s">
        <v>85</v>
      </c>
    </row>
    <row r="6" spans="1:6" ht="51" x14ac:dyDescent="0.2">
      <c r="A6" s="24"/>
      <c r="B6" s="24"/>
      <c r="C6" s="23" t="s">
        <v>29</v>
      </c>
      <c r="D6" s="22" t="s">
        <v>47</v>
      </c>
      <c r="E6" s="23" t="s">
        <v>55</v>
      </c>
      <c r="F6" s="24" t="s">
        <v>86</v>
      </c>
    </row>
    <row r="7" spans="1:6" ht="51" x14ac:dyDescent="0.2">
      <c r="A7" s="24"/>
      <c r="B7" s="24"/>
      <c r="C7" s="23" t="s">
        <v>30</v>
      </c>
      <c r="D7" s="22" t="s">
        <v>48</v>
      </c>
      <c r="E7" s="23" t="s">
        <v>56</v>
      </c>
      <c r="F7" s="24" t="s">
        <v>87</v>
      </c>
    </row>
    <row r="8" spans="1:6" ht="114.75" x14ac:dyDescent="0.2">
      <c r="A8" s="24"/>
      <c r="B8" s="24"/>
      <c r="C8" s="23" t="s">
        <v>31</v>
      </c>
      <c r="D8" s="22" t="s">
        <v>49</v>
      </c>
      <c r="E8" s="23" t="s">
        <v>57</v>
      </c>
      <c r="F8" s="24" t="s">
        <v>88</v>
      </c>
    </row>
    <row r="9" spans="1:6" ht="102" x14ac:dyDescent="0.2">
      <c r="D9" s="22" t="s">
        <v>50</v>
      </c>
      <c r="E9" s="23" t="s">
        <v>58</v>
      </c>
      <c r="F9" s="24" t="s">
        <v>89</v>
      </c>
    </row>
    <row r="10" spans="1:6" ht="25.5" x14ac:dyDescent="0.2">
      <c r="E10" s="23" t="s">
        <v>59</v>
      </c>
      <c r="F10" s="24" t="s">
        <v>90</v>
      </c>
    </row>
    <row r="11" spans="1:6" ht="38.25" x14ac:dyDescent="0.2">
      <c r="E11" s="23" t="s">
        <v>60</v>
      </c>
      <c r="F11" s="24" t="s">
        <v>91</v>
      </c>
    </row>
    <row r="12" spans="1:6" ht="38.25" x14ac:dyDescent="0.2">
      <c r="E12" s="23" t="s">
        <v>61</v>
      </c>
      <c r="F12" s="24" t="s">
        <v>92</v>
      </c>
    </row>
    <row r="13" spans="1:6" ht="102" x14ac:dyDescent="0.2">
      <c r="E13" s="23" t="s">
        <v>62</v>
      </c>
      <c r="F13" s="24" t="s">
        <v>93</v>
      </c>
    </row>
    <row r="14" spans="1:6" ht="12.75" customHeight="1" x14ac:dyDescent="0.2">
      <c r="E14" s="23" t="s">
        <v>63</v>
      </c>
      <c r="F14" s="24" t="s">
        <v>94</v>
      </c>
    </row>
    <row r="15" spans="1:6" ht="12.75" customHeight="1" x14ac:dyDescent="0.2">
      <c r="E15" s="23" t="s">
        <v>64</v>
      </c>
      <c r="F15" s="24" t="s">
        <v>95</v>
      </c>
    </row>
    <row r="16" spans="1:6" ht="12.75" customHeight="1" x14ac:dyDescent="0.2">
      <c r="E16" s="23" t="s">
        <v>65</v>
      </c>
      <c r="F16" s="24" t="s">
        <v>96</v>
      </c>
    </row>
    <row r="17" spans="5:6" ht="38.25" x14ac:dyDescent="0.2">
      <c r="E17" s="23" t="s">
        <v>66</v>
      </c>
      <c r="F17" s="24" t="s">
        <v>97</v>
      </c>
    </row>
    <row r="18" spans="5:6" ht="12.75" customHeight="1" x14ac:dyDescent="0.2">
      <c r="E18" s="23" t="s">
        <v>67</v>
      </c>
      <c r="F18" s="24" t="s">
        <v>98</v>
      </c>
    </row>
    <row r="19" spans="5:6" ht="12.75" customHeight="1" x14ac:dyDescent="0.2">
      <c r="E19" s="23" t="s">
        <v>68</v>
      </c>
      <c r="F19" s="24" t="s">
        <v>99</v>
      </c>
    </row>
    <row r="20" spans="5:6" ht="12.75" customHeight="1" x14ac:dyDescent="0.2">
      <c r="E20" s="23" t="s">
        <v>69</v>
      </c>
      <c r="F20" s="24" t="s">
        <v>100</v>
      </c>
    </row>
    <row r="21" spans="5:6" ht="12.75" customHeight="1" x14ac:dyDescent="0.2">
      <c r="E21" s="23" t="s">
        <v>70</v>
      </c>
      <c r="F21" s="24" t="s">
        <v>101</v>
      </c>
    </row>
    <row r="22" spans="5:6" ht="12.75" customHeight="1" x14ac:dyDescent="0.2">
      <c r="E22" s="23" t="s">
        <v>71</v>
      </c>
      <c r="F22" s="24" t="s">
        <v>102</v>
      </c>
    </row>
    <row r="23" spans="5:6" ht="12.75" customHeight="1" x14ac:dyDescent="0.2">
      <c r="E23" s="23" t="s">
        <v>72</v>
      </c>
      <c r="F23" s="24" t="s">
        <v>103</v>
      </c>
    </row>
    <row r="24" spans="5:6" ht="12.75" customHeight="1" x14ac:dyDescent="0.2">
      <c r="E24" s="23" t="s">
        <v>73</v>
      </c>
      <c r="F24" s="24" t="s">
        <v>104</v>
      </c>
    </row>
    <row r="25" spans="5:6" ht="12.75" customHeight="1" x14ac:dyDescent="0.2">
      <c r="E25" s="23" t="s">
        <v>74</v>
      </c>
      <c r="F25" s="24" t="s">
        <v>105</v>
      </c>
    </row>
    <row r="26" spans="5:6" ht="12.75" customHeight="1" x14ac:dyDescent="0.2">
      <c r="E26" s="23" t="s">
        <v>75</v>
      </c>
      <c r="F26" s="24" t="s">
        <v>106</v>
      </c>
    </row>
    <row r="27" spans="5:6" ht="12.75" customHeight="1" x14ac:dyDescent="0.2">
      <c r="E27" s="23" t="s">
        <v>76</v>
      </c>
      <c r="F27" s="24" t="s">
        <v>107</v>
      </c>
    </row>
    <row r="28" spans="5:6" ht="12.75" customHeight="1" x14ac:dyDescent="0.2">
      <c r="E28" s="23" t="s">
        <v>77</v>
      </c>
      <c r="F28" s="24" t="s">
        <v>108</v>
      </c>
    </row>
    <row r="29" spans="5:6" ht="12.75" customHeight="1" x14ac:dyDescent="0.2">
      <c r="E29" s="23" t="s">
        <v>78</v>
      </c>
      <c r="F29" s="24" t="s">
        <v>109</v>
      </c>
    </row>
    <row r="30" spans="5:6" ht="12.75" customHeight="1" x14ac:dyDescent="0.2">
      <c r="E30" s="23" t="s">
        <v>79</v>
      </c>
      <c r="F30" s="24" t="s">
        <v>110</v>
      </c>
    </row>
    <row r="31" spans="5:6" ht="12.75" customHeight="1" x14ac:dyDescent="0.2">
      <c r="E31" s="23" t="s">
        <v>80</v>
      </c>
      <c r="F31" s="24" t="s">
        <v>111</v>
      </c>
    </row>
    <row r="32" spans="5:6" ht="12.75" customHeight="1" x14ac:dyDescent="0.2">
      <c r="E32" s="23" t="s">
        <v>81</v>
      </c>
      <c r="F32" s="24" t="s">
        <v>112</v>
      </c>
    </row>
    <row r="33" spans="5:6" ht="12.75" customHeight="1" x14ac:dyDescent="0.2">
      <c r="E33" s="23" t="s">
        <v>82</v>
      </c>
      <c r="F33" s="24" t="s">
        <v>113</v>
      </c>
    </row>
    <row r="34" spans="5:6" ht="12.75" customHeight="1" x14ac:dyDescent="0.2">
      <c r="F34" s="24" t="s">
        <v>114</v>
      </c>
    </row>
    <row r="35" spans="5:6" ht="12.75" customHeight="1" x14ac:dyDescent="0.2">
      <c r="F35" s="24" t="s">
        <v>115</v>
      </c>
    </row>
    <row r="36" spans="5:6" ht="12.75" customHeight="1" x14ac:dyDescent="0.2">
      <c r="F36" s="24" t="s">
        <v>116</v>
      </c>
    </row>
    <row r="37" spans="5:6" ht="12.75" customHeight="1" x14ac:dyDescent="0.2">
      <c r="F37" s="24" t="s">
        <v>117</v>
      </c>
    </row>
    <row r="38" spans="5:6" ht="12.75" customHeight="1" x14ac:dyDescent="0.2">
      <c r="F38" s="24" t="s">
        <v>118</v>
      </c>
    </row>
    <row r="39" spans="5:6" ht="12.75" customHeight="1" x14ac:dyDescent="0.2">
      <c r="F39" s="24" t="s">
        <v>119</v>
      </c>
    </row>
    <row r="40" spans="5:6" ht="12.75" customHeight="1" x14ac:dyDescent="0.2">
      <c r="F40" s="24" t="s">
        <v>120</v>
      </c>
    </row>
    <row r="41" spans="5:6" ht="12.75" customHeight="1" x14ac:dyDescent="0.2">
      <c r="F41" s="24" t="s">
        <v>121</v>
      </c>
    </row>
    <row r="42" spans="5:6" ht="12.75" customHeight="1" x14ac:dyDescent="0.2">
      <c r="F42" s="24" t="s">
        <v>122</v>
      </c>
    </row>
    <row r="43" spans="5:6" ht="12.75" customHeight="1" x14ac:dyDescent="0.2">
      <c r="F43" s="24" t="s">
        <v>123</v>
      </c>
    </row>
    <row r="44" spans="5:6" ht="12.75" customHeight="1" x14ac:dyDescent="0.2">
      <c r="F44" s="24" t="s">
        <v>124</v>
      </c>
    </row>
    <row r="45" spans="5:6" ht="12.75" customHeight="1" x14ac:dyDescent="0.2">
      <c r="F45" s="24" t="s">
        <v>125</v>
      </c>
    </row>
    <row r="46" spans="5:6" ht="12.75" customHeight="1" x14ac:dyDescent="0.2">
      <c r="F46" s="24" t="s">
        <v>126</v>
      </c>
    </row>
    <row r="47" spans="5:6" ht="12.75" customHeight="1" x14ac:dyDescent="0.2">
      <c r="F47" s="24" t="s">
        <v>127</v>
      </c>
    </row>
    <row r="48" spans="5:6" ht="12.75" customHeight="1" x14ac:dyDescent="0.2">
      <c r="F48" s="24" t="s">
        <v>128</v>
      </c>
    </row>
    <row r="49" spans="6:6" ht="12.75" customHeight="1" x14ac:dyDescent="0.2">
      <c r="F49" s="24" t="s">
        <v>129</v>
      </c>
    </row>
    <row r="50" spans="6:6" ht="12.75" customHeight="1" x14ac:dyDescent="0.2">
      <c r="F50" s="24" t="s">
        <v>130</v>
      </c>
    </row>
    <row r="51" spans="6:6" ht="12.75" customHeight="1" x14ac:dyDescent="0.2">
      <c r="F51" s="24" t="s">
        <v>131</v>
      </c>
    </row>
    <row r="52" spans="6:6" ht="15.75" customHeight="1" x14ac:dyDescent="0.2">
      <c r="F52" s="24" t="s">
        <v>132</v>
      </c>
    </row>
    <row r="53" spans="6:6" ht="15.75" customHeight="1" x14ac:dyDescent="0.2">
      <c r="F53" s="24" t="s">
        <v>133</v>
      </c>
    </row>
    <row r="54" spans="6:6" ht="15.75" customHeight="1" x14ac:dyDescent="0.2">
      <c r="F54" s="24" t="s">
        <v>134</v>
      </c>
    </row>
    <row r="55" spans="6:6" ht="15.75" customHeight="1" x14ac:dyDescent="0.2">
      <c r="F55" s="24" t="s">
        <v>135</v>
      </c>
    </row>
    <row r="56" spans="6:6" ht="15.75" customHeight="1" x14ac:dyDescent="0.2">
      <c r="F56" s="24" t="s">
        <v>136</v>
      </c>
    </row>
    <row r="57" spans="6:6" ht="15.75" customHeight="1" x14ac:dyDescent="0.2">
      <c r="F57" s="24" t="s">
        <v>137</v>
      </c>
    </row>
    <row r="58" spans="6:6" ht="15.75" customHeight="1" x14ac:dyDescent="0.2">
      <c r="F58" s="24" t="s">
        <v>138</v>
      </c>
    </row>
    <row r="59" spans="6:6" ht="15.75" customHeight="1" x14ac:dyDescent="0.2">
      <c r="F59" s="24" t="s">
        <v>139</v>
      </c>
    </row>
    <row r="60" spans="6:6" ht="15.75" customHeight="1" x14ac:dyDescent="0.2">
      <c r="F60" s="24" t="s">
        <v>140</v>
      </c>
    </row>
    <row r="61" spans="6:6" ht="15.75" customHeight="1" x14ac:dyDescent="0.2">
      <c r="F61" s="24" t="s">
        <v>141</v>
      </c>
    </row>
    <row r="62" spans="6:6" ht="15.75" customHeight="1" x14ac:dyDescent="0.2">
      <c r="F62" s="24" t="s">
        <v>142</v>
      </c>
    </row>
    <row r="63" spans="6:6" ht="15.75" customHeight="1" x14ac:dyDescent="0.2">
      <c r="F63" s="24" t="s">
        <v>143</v>
      </c>
    </row>
    <row r="64" spans="6:6" ht="15.75" customHeight="1" x14ac:dyDescent="0.2">
      <c r="F64" s="24" t="s">
        <v>144</v>
      </c>
    </row>
    <row r="65" spans="6:6" ht="15.75" customHeight="1" x14ac:dyDescent="0.2">
      <c r="F65" s="24" t="s">
        <v>145</v>
      </c>
    </row>
    <row r="66" spans="6:6" ht="15.75" customHeight="1" x14ac:dyDescent="0.2">
      <c r="F66" s="24" t="s">
        <v>146</v>
      </c>
    </row>
    <row r="67" spans="6:6" ht="15.75" customHeight="1" x14ac:dyDescent="0.2">
      <c r="F67" s="24" t="s">
        <v>147</v>
      </c>
    </row>
    <row r="68" spans="6:6" ht="15.75" customHeight="1" x14ac:dyDescent="0.2">
      <c r="F68" s="24" t="s">
        <v>148</v>
      </c>
    </row>
    <row r="69" spans="6:6" ht="15.75" customHeight="1" x14ac:dyDescent="0.2">
      <c r="F69" s="24" t="s">
        <v>149</v>
      </c>
    </row>
    <row r="70" spans="6:6" ht="15.75" customHeight="1" x14ac:dyDescent="0.2">
      <c r="F70" s="24" t="s">
        <v>150</v>
      </c>
    </row>
    <row r="71" spans="6:6" ht="15.75" customHeight="1" x14ac:dyDescent="0.2">
      <c r="F71" s="24" t="s">
        <v>151</v>
      </c>
    </row>
    <row r="72" spans="6:6" ht="15.75" customHeight="1" x14ac:dyDescent="0.2">
      <c r="F72" s="24" t="s">
        <v>152</v>
      </c>
    </row>
    <row r="73" spans="6:6" ht="15.75" customHeight="1" x14ac:dyDescent="0.2">
      <c r="F73" s="24" t="s">
        <v>153</v>
      </c>
    </row>
    <row r="74" spans="6:6" ht="15.75" customHeight="1" x14ac:dyDescent="0.2">
      <c r="F74" s="24" t="s">
        <v>154</v>
      </c>
    </row>
    <row r="75" spans="6:6" ht="15.75" customHeight="1" x14ac:dyDescent="0.2">
      <c r="F75" s="24" t="s">
        <v>155</v>
      </c>
    </row>
    <row r="76" spans="6:6" ht="15.75" customHeight="1" x14ac:dyDescent="0.2">
      <c r="F76" s="24" t="s">
        <v>156</v>
      </c>
    </row>
    <row r="77" spans="6:6" ht="15.75" customHeight="1" x14ac:dyDescent="0.2">
      <c r="F77" s="24" t="s">
        <v>157</v>
      </c>
    </row>
    <row r="78" spans="6:6" ht="15.75" customHeight="1" x14ac:dyDescent="0.2">
      <c r="F78" s="24" t="s">
        <v>158</v>
      </c>
    </row>
    <row r="79" spans="6:6" ht="15.75" customHeight="1" x14ac:dyDescent="0.2">
      <c r="F79" s="24" t="s">
        <v>159</v>
      </c>
    </row>
    <row r="80" spans="6:6" ht="15.75" customHeight="1" x14ac:dyDescent="0.2">
      <c r="F80" s="24" t="s">
        <v>160</v>
      </c>
    </row>
    <row r="81" spans="6:6" ht="15.75" customHeight="1" x14ac:dyDescent="0.2">
      <c r="F81" s="24" t="s">
        <v>161</v>
      </c>
    </row>
    <row r="82" spans="6:6" ht="15.75" customHeight="1" x14ac:dyDescent="0.2">
      <c r="F82" s="24" t="s">
        <v>162</v>
      </c>
    </row>
    <row r="83" spans="6:6" ht="15.75" customHeight="1" x14ac:dyDescent="0.2">
      <c r="F83" s="24" t="s">
        <v>163</v>
      </c>
    </row>
    <row r="84" spans="6:6" ht="15.75" customHeight="1" x14ac:dyDescent="0.2">
      <c r="F84" s="24" t="s">
        <v>164</v>
      </c>
    </row>
    <row r="85" spans="6:6" ht="15.75" customHeight="1" x14ac:dyDescent="0.2">
      <c r="F85" s="24" t="s">
        <v>165</v>
      </c>
    </row>
    <row r="86" spans="6:6" ht="15.75" customHeight="1" x14ac:dyDescent="0.2">
      <c r="F86" s="24" t="s">
        <v>166</v>
      </c>
    </row>
    <row r="87" spans="6:6" ht="15.75" customHeight="1" x14ac:dyDescent="0.2">
      <c r="F87" s="24" t="s">
        <v>167</v>
      </c>
    </row>
    <row r="88" spans="6:6" ht="15.75" customHeight="1" x14ac:dyDescent="0.2">
      <c r="F88" s="24" t="s">
        <v>168</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12" t="str">
        <f>IFERROR(IF(INDEX(#REF!,MATCH(LEFT('PCA V1'!#REF!,6),#REF!,0))&lt;&gt;"",INDEX(#REF!,MATCH(LEFT('PCA V1'!#REF!,6),#REF!,0)),""),"")</f>
        <v/>
      </c>
    </row>
    <row r="2" spans="1:1" x14ac:dyDescent="0.2">
      <c r="A2" s="12" t="str">
        <f>IFERROR(IF(INDEX(#REF!,MATCH(LEFT('PCA V1'!#REF!,6),#REF!,0))&lt;&gt;"",INDEX(#REF!,MATCH(LEFT('PCA V1'!#REF!,6),#REF!,0)),""),"")</f>
        <v/>
      </c>
    </row>
    <row r="3" spans="1:1" x14ac:dyDescent="0.2">
      <c r="A3" s="12" t="str">
        <f>IFERROR(IF(INDEX(#REF!,MATCH(LEFT('PCA V1'!#REF!,6),#REF!,0))&lt;&gt;"",INDEX(#REF!,MATCH(LEFT('PCA V1'!#REF!,6),#REF!,0)),""),"")</f>
        <v/>
      </c>
    </row>
    <row r="4" spans="1:1" x14ac:dyDescent="0.2">
      <c r="A4" s="12" t="str">
        <f>IFERROR(IF(INDEX(#REF!,MATCH(LEFT('PCA V1'!#REF!,6),#REF!,0))&lt;&gt;"",INDEX(#REF!,MATCH(LEFT('PCA V1'!#REF!,6),#REF!,0)),""),"")</f>
        <v/>
      </c>
    </row>
    <row r="5" spans="1:1" x14ac:dyDescent="0.2">
      <c r="A5" s="12" t="str">
        <f>IFERROR(IF(INDEX(#REF!,MATCH(LEFT('PCA V1'!#REF!,6),#REF!,0))&lt;&gt;"",INDEX(#REF!,MATCH(LEFT('PCA V1'!#REF!,6),#REF!,0)),""),"")</f>
        <v/>
      </c>
    </row>
    <row r="6" spans="1:1" x14ac:dyDescent="0.2">
      <c r="A6" s="12" t="str">
        <f>IFERROR(IF(INDEX(#REF!,MATCH(LEFT('PCA V1'!#REF!,6),#REF!,0))&lt;&gt;"",INDEX(#REF!,MATCH(LEFT('PCA V1'!#REF!,6),#REF!,0)),""),"")</f>
        <v/>
      </c>
    </row>
    <row r="7" spans="1:1" x14ac:dyDescent="0.2">
      <c r="A7" s="12" t="str">
        <f>IFERROR(IF(INDEX(#REF!,MATCH(LEFT('PCA V1'!#REF!,6),#REF!,0))&lt;&gt;"",INDEX(#REF!,MATCH(LEFT('PCA V1'!#REF!,6),#REF!,0)),""),"")</f>
        <v/>
      </c>
    </row>
    <row r="8" spans="1:1" x14ac:dyDescent="0.2">
      <c r="A8" s="12" t="str">
        <f>IFERROR(IF(INDEX(#REF!,MATCH(LEFT('PCA V1'!#REF!,6),#REF!,0))&lt;&gt;"",INDEX(#REF!,MATCH(LEFT('PCA V1'!#REF!,6),#REF!,0)),""),"")</f>
        <v/>
      </c>
    </row>
    <row r="9" spans="1:1" x14ac:dyDescent="0.2">
      <c r="A9" s="12" t="str">
        <f>IFERROR(IF(INDEX(#REF!,MATCH(LEFT('PCA V1'!#REF!,6),#REF!,0))&lt;&gt;"",INDEX(#REF!,MATCH(LEFT('PCA V1'!#REF!,6),#REF!,0)),""),"")</f>
        <v/>
      </c>
    </row>
    <row r="10" spans="1:1" x14ac:dyDescent="0.2">
      <c r="A10" s="12" t="str">
        <f>IFERROR(IF(INDEX(#REF!,MATCH(LEFT('PCA V1'!#REF!,6),#REF!,0))&lt;&gt;"",INDEX(#REF!,MATCH(LEFT('PCA V1'!#REF!,6),#REF!,0)),""),"")</f>
        <v/>
      </c>
    </row>
    <row r="11" spans="1:1" x14ac:dyDescent="0.2">
      <c r="A11" s="12" t="str">
        <f>IFERROR(IF(INDEX(#REF!,MATCH(LEFT('PCA V1'!#REF!,6),#REF!,0))&lt;&gt;"",INDEX(#REF!,MATCH(LEFT('PCA V1'!#REF!,6),#REF!,0)),""),"")</f>
        <v/>
      </c>
    </row>
    <row r="12" spans="1:1" x14ac:dyDescent="0.2">
      <c r="A12" s="12" t="str">
        <f>IFERROR(IF(INDEX(#REF!,MATCH(LEFT('PCA V1'!#REF!,6),#REF!,0))&lt;&gt;"",INDEX(#REF!,MATCH(LEFT('PCA V1'!#REF!,6),#REF!,0)),""),"")</f>
        <v/>
      </c>
    </row>
    <row r="13" spans="1:1" x14ac:dyDescent="0.2">
      <c r="A13" s="12" t="str">
        <f>IFERROR(IF(INDEX(#REF!,MATCH(LEFT('PCA V1'!#REF!,6),#REF!,0))&lt;&gt;"",INDEX(#REF!,MATCH(LEFT('PCA V1'!#REF!,6),#REF!,0)),""),"")</f>
        <v/>
      </c>
    </row>
    <row r="14" spans="1:1" x14ac:dyDescent="0.2">
      <c r="A14" s="12" t="str">
        <f>IFERROR(IF(INDEX(#REF!,MATCH(LEFT('PCA V1'!#REF!,6),#REF!,0))&lt;&gt;"",INDEX(#REF!,MATCH(LEFT('PCA V1'!#REF!,6),#REF!,0)),""),"")</f>
        <v/>
      </c>
    </row>
    <row r="15" spans="1:1" x14ac:dyDescent="0.2">
      <c r="A15" s="12" t="str">
        <f>IFERROR(IF(INDEX(#REF!,MATCH(LEFT('PCA V1'!#REF!,6),#REF!,0))&lt;&gt;"",INDEX(#REF!,MATCH(LEFT('PCA V1'!#REF!,6),#REF!,0)),""),"")</f>
        <v/>
      </c>
    </row>
    <row r="16" spans="1:1" x14ac:dyDescent="0.2">
      <c r="A16" s="12" t="str">
        <f>IFERROR(IF(INDEX(#REF!,MATCH(LEFT('PCA V1'!#REF!,6),#REF!,0))&lt;&gt;"",INDEX(#REF!,MATCH(LEFT('PCA V1'!#REF!,6),#REF!,0)),""),"")</f>
        <v/>
      </c>
    </row>
    <row r="17" spans="1:1" x14ac:dyDescent="0.2">
      <c r="A17" s="12" t="str">
        <f>IFERROR(IF(INDEX(#REF!,MATCH(LEFT('PCA V1'!#REF!,6),#REF!,0))&lt;&gt;"",INDEX(#REF!,MATCH(LEFT('PCA V1'!#REF!,6),#REF!,0)),""),"")</f>
        <v/>
      </c>
    </row>
    <row r="18" spans="1:1" x14ac:dyDescent="0.2">
      <c r="A18" s="12" t="str">
        <f>IFERROR(IF(INDEX(#REF!,MATCH(LEFT('PCA V1'!#REF!,6),#REF!,0))&lt;&gt;"",INDEX(#REF!,MATCH(LEFT('PCA V1'!#REF!,6),#REF!,0)),""),"")</f>
        <v/>
      </c>
    </row>
    <row r="19" spans="1:1" x14ac:dyDescent="0.2">
      <c r="A19" s="12" t="str">
        <f>IFERROR(IF(INDEX(#REF!,MATCH(LEFT('PCA V1'!#REF!,6),#REF!,0))&lt;&gt;"",INDEX(#REF!,MATCH(LEFT('PCA V1'!#REF!,6),#REF!,0)),""),"")</f>
        <v/>
      </c>
    </row>
    <row r="20" spans="1:1" x14ac:dyDescent="0.2">
      <c r="A20" s="12" t="str">
        <f>IFERROR(IF(INDEX(#REF!,MATCH(LEFT('PCA V1'!#REF!,6),#REF!,0))&lt;&gt;"",INDEX(#REF!,MATCH(LEFT('PCA V1'!#REF!,6),#REF!,0)),""),"")</f>
        <v/>
      </c>
    </row>
    <row r="21" spans="1:1" x14ac:dyDescent="0.2">
      <c r="A21" s="12" t="str">
        <f>IFERROR(IF(INDEX(#REF!,MATCH(LEFT('PCA V1'!#REF!,6),#REF!,0))&lt;&gt;"",INDEX(#REF!,MATCH(LEFT('PCA V1'!#REF!,6),#REF!,0)),""),"")</f>
        <v/>
      </c>
    </row>
    <row r="22" spans="1:1" x14ac:dyDescent="0.2">
      <c r="A22" s="12" t="str">
        <f>IFERROR(IF(INDEX(#REF!,MATCH(LEFT('PCA V1'!#REF!,6),#REF!,0))&lt;&gt;"",INDEX(#REF!,MATCH(LEFT('PCA V1'!#REF!,6),#REF!,0)),""),"")</f>
        <v/>
      </c>
    </row>
    <row r="23" spans="1:1" x14ac:dyDescent="0.2">
      <c r="A23" s="12" t="str">
        <f>IFERROR(IF(INDEX(#REF!,MATCH(LEFT('PCA V1'!#REF!,6),#REF!,0))&lt;&gt;"",INDEX(#REF!,MATCH(LEFT('PCA V1'!#REF!,6),#REF!,0)),""),"")</f>
        <v/>
      </c>
    </row>
    <row r="24" spans="1:1" x14ac:dyDescent="0.2">
      <c r="A24" s="12" t="str">
        <f>IFERROR(IF(INDEX(#REF!,MATCH(LEFT('PCA V1'!#REF!,6),#REF!,0))&lt;&gt;"",INDEX(#REF!,MATCH(LEFT('PCA V1'!#REF!,6),#REF!,0)),""),"")</f>
        <v/>
      </c>
    </row>
    <row r="25" spans="1:1" x14ac:dyDescent="0.2">
      <c r="A25" s="12" t="str">
        <f>IFERROR(IF(INDEX(#REF!,MATCH(LEFT('PCA V1'!#REF!,6),#REF!,0))&lt;&gt;"",INDEX(#REF!,MATCH(LEFT('PCA V1'!#REF!,6),#REF!,0)),""),"")</f>
        <v/>
      </c>
    </row>
    <row r="26" spans="1:1" x14ac:dyDescent="0.2">
      <c r="A26" s="12" t="str">
        <f>IFERROR(IF(INDEX(#REF!,MATCH(LEFT('PCA V1'!#REF!,6),#REF!,0))&lt;&gt;"",INDEX(#REF!,MATCH(LEFT('PCA V1'!#REF!,6),#REF!,0)),""),"")</f>
        <v/>
      </c>
    </row>
    <row r="27" spans="1:1" x14ac:dyDescent="0.2">
      <c r="A27" s="12" t="str">
        <f>IFERROR(IF(INDEX(#REF!,MATCH(LEFT('PCA V1'!#REF!,6),#REF!,0))&lt;&gt;"",INDEX(#REF!,MATCH(LEFT('PCA V1'!#REF!,6),#REF!,0)),""),"")</f>
        <v/>
      </c>
    </row>
    <row r="28" spans="1:1" x14ac:dyDescent="0.2">
      <c r="A28" s="12" t="str">
        <f>IFERROR(IF(INDEX(#REF!,MATCH(LEFT('PCA V1'!#REF!,6),#REF!,0))&lt;&gt;"",INDEX(#REF!,MATCH(LEFT('PCA V1'!#REF!,6),#REF!,0)),""),"")</f>
        <v/>
      </c>
    </row>
    <row r="29" spans="1:1" x14ac:dyDescent="0.2">
      <c r="A29" s="12" t="str">
        <f>IFERROR(IF(INDEX(#REF!,MATCH(LEFT('PCA V1'!#REF!,6),#REF!,0))&lt;&gt;"",INDEX(#REF!,MATCH(LEFT('PCA V1'!#REF!,6),#REF!,0)),""),"")</f>
        <v/>
      </c>
    </row>
    <row r="30" spans="1:1" x14ac:dyDescent="0.2">
      <c r="A30" s="12" t="str">
        <f>IFERROR(IF(INDEX(#REF!,MATCH(LEFT('PCA V1'!#REF!,6),#REF!,0))&lt;&gt;"",INDEX(#REF!,MATCH(LEFT('PCA V1'!#REF!,6),#REF!,0)),""),"")</f>
        <v/>
      </c>
    </row>
    <row r="31" spans="1:1" x14ac:dyDescent="0.2">
      <c r="A31" s="12" t="str">
        <f>IFERROR(IF(INDEX(#REF!,MATCH(LEFT('PCA V1'!#REF!,6),#REF!,0))&lt;&gt;"",INDEX(#REF!,MATCH(LEFT('PCA V1'!#REF!,6),#REF!,0)),""),"")</f>
        <v/>
      </c>
    </row>
    <row r="32" spans="1:1" x14ac:dyDescent="0.2">
      <c r="A32" s="12" t="str">
        <f>IFERROR(IF(INDEX(#REF!,MATCH(LEFT('PCA V1'!#REF!,6),#REF!,0))&lt;&gt;"",INDEX(#REF!,MATCH(LEFT('PCA V1'!#REF!,6),#REF!,0)),""),"")</f>
        <v/>
      </c>
    </row>
    <row r="33" spans="1:1" x14ac:dyDescent="0.2">
      <c r="A33" s="12" t="str">
        <f>IFERROR(IF(INDEX(#REF!,MATCH(LEFT('PCA V1'!#REF!,6),#REF!,0))&lt;&gt;"",INDEX(#REF!,MATCH(LEFT('PCA V1'!#REF!,6),#REF!,0)),""),"")</f>
        <v/>
      </c>
    </row>
    <row r="34" spans="1:1" x14ac:dyDescent="0.2">
      <c r="A34" s="12" t="str">
        <f>IFERROR(IF(INDEX(#REF!,MATCH(LEFT('PCA V1'!#REF!,6),#REF!,0))&lt;&gt;"",INDEX(#REF!,MATCH(LEFT('PCA V1'!#REF!,6),#REF!,0)),""),"")</f>
        <v/>
      </c>
    </row>
    <row r="35" spans="1:1" x14ac:dyDescent="0.2">
      <c r="A35" s="12" t="str">
        <f>IFERROR(IF(INDEX(#REF!,MATCH(LEFT('PCA V1'!#REF!,6),#REF!,0))&lt;&gt;"",INDEX(#REF!,MATCH(LEFT('PCA V1'!#REF!,6),#REF!,0)),""),"")</f>
        <v/>
      </c>
    </row>
    <row r="36" spans="1:1" x14ac:dyDescent="0.2">
      <c r="A36" s="12" t="str">
        <f>IFERROR(IF(INDEX(#REF!,MATCH(LEFT('PCA V1'!#REF!,6),#REF!,0))&lt;&gt;"",INDEX(#REF!,MATCH(LEFT('PCA V1'!#REF!,6),#REF!,0)),""),"")</f>
        <v/>
      </c>
    </row>
    <row r="37" spans="1:1" x14ac:dyDescent="0.2">
      <c r="A37" s="12" t="str">
        <f>IFERROR(IF(INDEX(#REF!,MATCH(LEFT('PCA V1'!#REF!,6),#REF!,0))&lt;&gt;"",INDEX(#REF!,MATCH(LEFT('PCA V1'!#REF!,6),#REF!,0)),""),"")</f>
        <v/>
      </c>
    </row>
    <row r="38" spans="1:1" x14ac:dyDescent="0.2">
      <c r="A38" s="12" t="str">
        <f>IFERROR(IF(INDEX(#REF!,MATCH(LEFT('PCA V1'!#REF!,6),#REF!,0))&lt;&gt;"",INDEX(#REF!,MATCH(LEFT('PCA V1'!#REF!,6),#REF!,0)),""),"")</f>
        <v/>
      </c>
    </row>
    <row r="39" spans="1:1" x14ac:dyDescent="0.2">
      <c r="A39" s="12" t="str">
        <f>IFERROR(IF(INDEX(#REF!,MATCH(LEFT('PCA V1'!#REF!,6),#REF!,0))&lt;&gt;"",INDEX(#REF!,MATCH(LEFT('PCA V1'!#REF!,6),#REF!,0)),""),"")</f>
        <v/>
      </c>
    </row>
    <row r="40" spans="1:1" x14ac:dyDescent="0.2">
      <c r="A40" s="12" t="str">
        <f>IFERROR(IF(INDEX(#REF!,MATCH(LEFT('PCA V1'!#REF!,6),#REF!,0))&lt;&gt;"",INDEX(#REF!,MATCH(LEFT('PCA V1'!#REF!,6),#REF!,0)),""),"")</f>
        <v/>
      </c>
    </row>
    <row r="41" spans="1:1" x14ac:dyDescent="0.2">
      <c r="A41" s="12" t="str">
        <f>IFERROR(IF(INDEX(#REF!,MATCH(LEFT('PCA V1'!#REF!,6),#REF!,0))&lt;&gt;"",INDEX(#REF!,MATCH(LEFT('PCA V1'!#REF!,6),#REF!,0)),""),"")</f>
        <v/>
      </c>
    </row>
    <row r="42" spans="1:1" x14ac:dyDescent="0.2">
      <c r="A42" s="12" t="str">
        <f>IFERROR(IF(INDEX(#REF!,MATCH(LEFT('PCA V1'!#REF!,6),#REF!,0))&lt;&gt;"",INDEX(#REF!,MATCH(LEFT('PCA V1'!#REF!,6),#REF!,0)),""),"")</f>
        <v/>
      </c>
    </row>
    <row r="43" spans="1:1" x14ac:dyDescent="0.2">
      <c r="A43" s="12" t="str">
        <f>IFERROR(IF(INDEX(#REF!,MATCH(LEFT('PCA V1'!#REF!,6),#REF!,0))&lt;&gt;"",INDEX(#REF!,MATCH(LEFT('PCA V1'!#REF!,6),#REF!,0)),""),"")</f>
        <v/>
      </c>
    </row>
    <row r="44" spans="1:1" x14ac:dyDescent="0.2">
      <c r="A44" s="12" t="str">
        <f>IFERROR(IF(INDEX(#REF!,MATCH(LEFT('PCA V1'!#REF!,6),#REF!,0))&lt;&gt;"",INDEX(#REF!,MATCH(LEFT('PCA V1'!#REF!,6),#REF!,0)),""),"")</f>
        <v/>
      </c>
    </row>
    <row r="45" spans="1:1" x14ac:dyDescent="0.2">
      <c r="A45" s="12" t="str">
        <f>IFERROR(IF(INDEX(#REF!,MATCH(LEFT('PCA V1'!#REF!,6),#REF!,0))&lt;&gt;"",INDEX(#REF!,MATCH(LEFT('PCA V1'!#REF!,6),#REF!,0)),""),"")</f>
        <v/>
      </c>
    </row>
    <row r="46" spans="1:1" x14ac:dyDescent="0.2">
      <c r="A46" s="12" t="str">
        <f>IFERROR(IF(INDEX(#REF!,MATCH(LEFT('PCA V1'!#REF!,6),#REF!,0))&lt;&gt;"",INDEX(#REF!,MATCH(LEFT('PCA V1'!#REF!,6),#REF!,0)),""),"")</f>
        <v/>
      </c>
    </row>
    <row r="47" spans="1:1" x14ac:dyDescent="0.2">
      <c r="A47" s="12" t="str">
        <f>IFERROR(IF(INDEX(#REF!,MATCH(LEFT('PCA V1'!#REF!,6),#REF!,0))&lt;&gt;"",INDEX(#REF!,MATCH(LEFT('PCA V1'!#REF!,6),#REF!,0)),""),"")</f>
        <v/>
      </c>
    </row>
    <row r="48" spans="1:1" x14ac:dyDescent="0.2">
      <c r="A48" s="12" t="str">
        <f>IFERROR(IF(INDEX(#REF!,MATCH(LEFT('PCA V1'!#REF!,6),#REF!,0))&lt;&gt;"",INDEX(#REF!,MATCH(LEFT('PCA V1'!#REF!,6),#REF!,0)),""),"")</f>
        <v/>
      </c>
    </row>
    <row r="49" spans="1:1" x14ac:dyDescent="0.2">
      <c r="A49" s="12" t="str">
        <f>IFERROR(IF(INDEX(#REF!,MATCH(LEFT('PCA V1'!#REF!,6),#REF!,0))&lt;&gt;"",INDEX(#REF!,MATCH(LEFT('PCA V1'!#REF!,6),#REF!,0)),""),"")</f>
        <v/>
      </c>
    </row>
    <row r="50" spans="1:1" x14ac:dyDescent="0.2">
      <c r="A50" s="12" t="str">
        <f>IFERROR(IF(INDEX(#REF!,MATCH(LEFT('PCA V1'!#REF!,6),#REF!,0))&lt;&gt;"",INDEX(#REF!,MATCH(LEFT('PCA V1'!#REF!,6),#REF!,0)),""),"")</f>
        <v/>
      </c>
    </row>
    <row r="51" spans="1:1" x14ac:dyDescent="0.2">
      <c r="A51" s="12" t="str">
        <f>IFERROR(IF(INDEX(#REF!,MATCH(LEFT('PCA V1'!#REF!,6),#REF!,0))&lt;&gt;"",INDEX(#REF!,MATCH(LEFT('PCA V1'!#REF!,6),#REF!,0)),""),"")</f>
        <v/>
      </c>
    </row>
    <row r="52" spans="1:1" x14ac:dyDescent="0.2">
      <c r="A52" s="12" t="str">
        <f>IFERROR(IF(INDEX(#REF!,MATCH(LEFT('PCA V1'!#REF!,6),#REF!,0))&lt;&gt;"",INDEX(#REF!,MATCH(LEFT('PCA V1'!#REF!,6),#REF!,0)),""),"")</f>
        <v/>
      </c>
    </row>
    <row r="53" spans="1:1" x14ac:dyDescent="0.2">
      <c r="A53" s="12" t="str">
        <f>IFERROR(IF(INDEX(#REF!,MATCH(LEFT('PCA V1'!#REF!,6),#REF!,0))&lt;&gt;"",INDEX(#REF!,MATCH(LEFT('PCA V1'!#REF!,6),#REF!,0)),""),"")</f>
        <v/>
      </c>
    </row>
    <row r="54" spans="1:1" x14ac:dyDescent="0.2">
      <c r="A54" s="12" t="str">
        <f>IFERROR(IF(INDEX(#REF!,MATCH(LEFT('PCA V1'!#REF!,6),#REF!,0))&lt;&gt;"",INDEX(#REF!,MATCH(LEFT('PCA V1'!#REF!,6),#REF!,0)),""),"")</f>
        <v/>
      </c>
    </row>
    <row r="55" spans="1:1" x14ac:dyDescent="0.2">
      <c r="A55" s="12" t="str">
        <f>IFERROR(IF(INDEX(#REF!,MATCH(LEFT('PCA V1'!#REF!,6),#REF!,0))&lt;&gt;"",INDEX(#REF!,MATCH(LEFT('PCA V1'!#REF!,6),#REF!,0)),""),"")</f>
        <v/>
      </c>
    </row>
    <row r="56" spans="1:1" x14ac:dyDescent="0.2">
      <c r="A56" s="12" t="str">
        <f>IFERROR(IF(INDEX(#REF!,MATCH(LEFT('PCA V1'!#REF!,6),#REF!,0))&lt;&gt;"",INDEX(#REF!,MATCH(LEFT('PCA V1'!#REF!,6),#REF!,0)),""),"")</f>
        <v/>
      </c>
    </row>
    <row r="57" spans="1:1" x14ac:dyDescent="0.2">
      <c r="A57" s="12" t="str">
        <f>IFERROR(IF(INDEX(#REF!,MATCH(LEFT('PCA V1'!#REF!,6),#REF!,0))&lt;&gt;"",INDEX(#REF!,MATCH(LEFT('PCA V1'!#REF!,6),#REF!,0)),""),"")</f>
        <v/>
      </c>
    </row>
    <row r="58" spans="1:1" x14ac:dyDescent="0.2">
      <c r="A58" s="12" t="str">
        <f>IFERROR(IF(INDEX(#REF!,MATCH(LEFT('PCA V1'!#REF!,6),#REF!,0))&lt;&gt;"",INDEX(#REF!,MATCH(LEFT('PCA V1'!#REF!,6),#REF!,0)),""),"")</f>
        <v/>
      </c>
    </row>
    <row r="59" spans="1:1" x14ac:dyDescent="0.2">
      <c r="A59" s="12" t="str">
        <f>IFERROR(IF(INDEX(#REF!,MATCH(LEFT('PCA V1'!#REF!,6),#REF!,0))&lt;&gt;"",INDEX(#REF!,MATCH(LEFT('PCA V1'!#REF!,6),#REF!,0)),""),"")</f>
        <v/>
      </c>
    </row>
    <row r="60" spans="1:1" x14ac:dyDescent="0.2">
      <c r="A60" s="12" t="str">
        <f>IFERROR(IF(INDEX(#REF!,MATCH(LEFT('PCA V1'!#REF!,6),#REF!,0))&lt;&gt;"",INDEX(#REF!,MATCH(LEFT('PCA V1'!#REF!,6),#REF!,0)),""),"")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Orientações</vt:lpstr>
      <vt:lpstr>PCA V1</vt:lpstr>
      <vt:lpstr>PCA V1-A</vt:lpstr>
      <vt:lpstr>PCA V1-B</vt:lpstr>
      <vt:lpstr>PCA V2</vt:lpstr>
      <vt:lpstr>RESUMO</vt:lpstr>
      <vt:lpstr>NÃO CONTEMPLADO NO PCA</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Paula Rudeck Silva Brunelli</cp:lastModifiedBy>
  <cp:lastPrinted>2025-10-03T12:31:28Z</cp:lastPrinted>
  <dcterms:created xsi:type="dcterms:W3CDTF">2024-04-04T15:56:39Z</dcterms:created>
  <dcterms:modified xsi:type="dcterms:W3CDTF">2025-10-03T12:57:37Z</dcterms:modified>
</cp:coreProperties>
</file>